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810" yWindow="-120" windowWidth="21840" windowHeight="13740" tabRatio="840" activeTab="1"/>
  </bookViews>
  <sheets>
    <sheet name="1- Jednostki Zmiana" sheetId="4" r:id="rId1"/>
    <sheet name="2-Budynki Zmiana" sheetId="22" r:id="rId2"/>
    <sheet name="3-Budowle " sheetId="17" r:id="rId3"/>
    <sheet name="4-PD Zmiana" sheetId="1" r:id="rId4"/>
    <sheet name="5-EEI" sheetId="2" r:id="rId5"/>
    <sheet name="6-Pojazdy Zmiana" sheetId="14" r:id="rId6"/>
    <sheet name="7-szkodowość Zmiana" sheetId="19" r:id="rId7"/>
  </sheets>
  <externalReferences>
    <externalReference r:id="rId8"/>
  </externalReferences>
  <calcPr calcId="181029"/>
</workbook>
</file>

<file path=xl/calcChain.xml><?xml version="1.0" encoding="utf-8"?>
<calcChain xmlns="http://schemas.openxmlformats.org/spreadsheetml/2006/main">
  <c r="F32" i="19" l="1"/>
  <c r="D32" i="19"/>
  <c r="J79" i="22" l="1"/>
  <c r="J60" i="22"/>
  <c r="J51" i="22"/>
  <c r="J7" i="22"/>
  <c r="D176" i="1" l="1"/>
  <c r="D226" i="1"/>
  <c r="D216" i="1"/>
  <c r="D156" i="1"/>
  <c r="D185" i="1"/>
  <c r="D135" i="1"/>
  <c r="D125" i="1"/>
  <c r="D95" i="1"/>
  <c r="E39" i="17"/>
  <c r="J5" i="22" l="1"/>
  <c r="J24" i="22"/>
  <c r="J25" i="22"/>
  <c r="D127" i="1"/>
  <c r="D88" i="2"/>
  <c r="D87" i="2"/>
  <c r="D65" i="1" l="1"/>
  <c r="M35" i="14"/>
  <c r="C13" i="19"/>
  <c r="E13" i="19"/>
  <c r="N26" i="14" l="1"/>
  <c r="N27" i="14"/>
  <c r="N28" i="14"/>
  <c r="N29" i="14"/>
  <c r="N25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9" i="14"/>
  <c r="N4" i="14"/>
  <c r="N5" i="14"/>
  <c r="N6" i="14"/>
  <c r="N7" i="14"/>
  <c r="N8" i="14"/>
  <c r="N3" i="14"/>
  <c r="F8" i="19"/>
  <c r="D8" i="19"/>
  <c r="J13" i="22"/>
  <c r="D207" i="1"/>
  <c r="N35" i="14" l="1"/>
  <c r="D15" i="2"/>
  <c r="D37" i="1"/>
  <c r="D227" i="1"/>
  <c r="D168" i="2"/>
  <c r="D167" i="2"/>
  <c r="D217" i="1"/>
  <c r="D160" i="2"/>
  <c r="D159" i="2"/>
  <c r="D152" i="2"/>
  <c r="D151" i="2"/>
  <c r="D197" i="1"/>
  <c r="D143" i="2"/>
  <c r="D144" i="2"/>
  <c r="D187" i="1"/>
  <c r="D127" i="2"/>
  <c r="D177" i="1"/>
  <c r="O22" i="14"/>
  <c r="O21" i="14"/>
  <c r="D167" i="1"/>
  <c r="D168" i="1"/>
  <c r="C8" i="1" s="1"/>
  <c r="D120" i="2"/>
  <c r="D119" i="2"/>
  <c r="O29" i="14"/>
  <c r="D157" i="1"/>
  <c r="O33" i="14"/>
  <c r="O34" i="14"/>
  <c r="D112" i="2"/>
  <c r="D111" i="2"/>
  <c r="D96" i="2"/>
  <c r="D95" i="2"/>
  <c r="D80" i="2"/>
  <c r="D77" i="1"/>
  <c r="D47" i="2"/>
  <c r="D39" i="2"/>
  <c r="D31" i="2"/>
  <c r="D57" i="1"/>
  <c r="D63" i="2"/>
  <c r="D23" i="2"/>
  <c r="J16" i="22"/>
  <c r="J17" i="22"/>
  <c r="J18" i="22"/>
  <c r="J19" i="22"/>
  <c r="J15" i="22"/>
  <c r="J65" i="22"/>
  <c r="J64" i="22"/>
  <c r="D175" i="1" s="1"/>
  <c r="J62" i="22"/>
  <c r="D165" i="1" s="1"/>
  <c r="J70" i="22"/>
  <c r="J69" i="22"/>
  <c r="J73" i="22"/>
  <c r="J72" i="22"/>
  <c r="J76" i="22"/>
  <c r="J77" i="22"/>
  <c r="J75" i="22"/>
  <c r="D225" i="1"/>
  <c r="J58" i="22"/>
  <c r="J50" i="22"/>
  <c r="J52" i="22"/>
  <c r="J53" i="22"/>
  <c r="J54" i="22"/>
  <c r="J55" i="22"/>
  <c r="J56" i="22"/>
  <c r="J57" i="22"/>
  <c r="J59" i="22"/>
  <c r="J49" i="22"/>
  <c r="J47" i="22"/>
  <c r="D145" i="1" s="1"/>
  <c r="J41" i="22"/>
  <c r="J40" i="22"/>
  <c r="J38" i="22"/>
  <c r="D105" i="1" s="1"/>
  <c r="J32" i="22"/>
  <c r="J33" i="22"/>
  <c r="J34" i="22"/>
  <c r="J31" i="22"/>
  <c r="J28" i="22"/>
  <c r="J29" i="22"/>
  <c r="J27" i="22"/>
  <c r="J22" i="22"/>
  <c r="J21" i="22"/>
  <c r="J6" i="22"/>
  <c r="D115" i="1" l="1"/>
  <c r="D155" i="1"/>
  <c r="D215" i="1"/>
  <c r="D35" i="1"/>
  <c r="D85" i="1"/>
  <c r="D75" i="1"/>
  <c r="D195" i="1"/>
  <c r="D55" i="1"/>
  <c r="D45" i="1"/>
  <c r="D205" i="1"/>
  <c r="J80" i="22"/>
  <c r="D56" i="2"/>
  <c r="D55" i="2"/>
  <c r="D87" i="1"/>
  <c r="D103" i="2"/>
  <c r="D147" i="1"/>
  <c r="C5" i="1" l="1"/>
  <c r="G80" i="22"/>
  <c r="A33" i="17"/>
  <c r="B78" i="22"/>
  <c r="B74" i="22"/>
  <c r="B71" i="22"/>
  <c r="B68" i="22"/>
  <c r="B66" i="22"/>
  <c r="B63" i="22" l="1"/>
  <c r="B61" i="22"/>
  <c r="B48" i="22" l="1"/>
  <c r="B46" i="22"/>
  <c r="B44" i="22"/>
  <c r="B42" i="22"/>
  <c r="B39" i="22"/>
  <c r="B37" i="22"/>
  <c r="B35" i="22"/>
  <c r="B30" i="22"/>
  <c r="B26" i="22"/>
  <c r="B23" i="22"/>
  <c r="B20" i="22"/>
  <c r="B14" i="22"/>
  <c r="B4" i="22" l="1"/>
  <c r="D206" i="1" l="1"/>
  <c r="D196" i="1"/>
  <c r="D86" i="1"/>
  <c r="D76" i="1"/>
  <c r="D56" i="1"/>
  <c r="C6" i="1" l="1"/>
  <c r="D47" i="1" l="1"/>
  <c r="C7" i="1" s="1"/>
  <c r="D15" i="19"/>
  <c r="B15" i="19"/>
  <c r="G15" i="19"/>
  <c r="F15" i="19"/>
  <c r="C15" i="19"/>
  <c r="E15" i="19" l="1"/>
  <c r="O13" i="14" l="1"/>
  <c r="O32" i="14"/>
  <c r="O20" i="14"/>
  <c r="O6" i="14" l="1"/>
  <c r="O5" i="14"/>
  <c r="O4" i="14"/>
  <c r="O3" i="14"/>
  <c r="O9" i="14"/>
  <c r="D40" i="2"/>
  <c r="C4" i="2" l="1"/>
  <c r="C3" i="2"/>
  <c r="O31" i="14" l="1"/>
  <c r="O30" i="14"/>
  <c r="O23" i="14"/>
  <c r="O19" i="14"/>
  <c r="O18" i="14"/>
  <c r="O17" i="14"/>
  <c r="O16" i="14"/>
  <c r="O15" i="14"/>
  <c r="O14" i="14"/>
  <c r="O12" i="14"/>
  <c r="O11" i="14"/>
  <c r="O10" i="14"/>
  <c r="A11" i="2"/>
  <c r="A165" i="2" l="1"/>
  <c r="A163" i="2"/>
  <c r="C163" i="2"/>
  <c r="D162" i="2"/>
  <c r="B168" i="2"/>
  <c r="B167" i="2"/>
  <c r="A157" i="2"/>
  <c r="A155" i="2"/>
  <c r="C155" i="2"/>
  <c r="D154" i="2"/>
  <c r="A221" i="1"/>
  <c r="A223" i="1"/>
  <c r="C221" i="1"/>
  <c r="D220" i="1"/>
  <c r="B226" i="1"/>
  <c r="B227" i="1"/>
  <c r="B228" i="1"/>
  <c r="B225" i="1"/>
  <c r="C211" i="1"/>
  <c r="A213" i="1"/>
  <c r="D210" i="1"/>
  <c r="A211" i="1"/>
  <c r="B160" i="2" l="1"/>
  <c r="B159" i="2"/>
  <c r="B152" i="2"/>
  <c r="B151" i="2"/>
  <c r="B144" i="2"/>
  <c r="B143" i="2"/>
  <c r="B136" i="2"/>
  <c r="B135" i="2"/>
  <c r="B128" i="2"/>
  <c r="B127" i="2"/>
  <c r="B120" i="2"/>
  <c r="B119" i="2"/>
  <c r="B112" i="2"/>
  <c r="B111" i="2"/>
  <c r="B104" i="2"/>
  <c r="B103" i="2"/>
  <c r="B96" i="2"/>
  <c r="B95" i="2"/>
  <c r="B88" i="2"/>
  <c r="B87" i="2"/>
  <c r="B80" i="2"/>
  <c r="B79" i="2"/>
  <c r="B72" i="2"/>
  <c r="B71" i="2"/>
  <c r="B64" i="2"/>
  <c r="B63" i="2"/>
  <c r="B56" i="2"/>
  <c r="B55" i="2"/>
  <c r="B48" i="2"/>
  <c r="B40" i="2"/>
  <c r="B39" i="2"/>
  <c r="B32" i="2"/>
  <c r="B31" i="2"/>
  <c r="B24" i="2"/>
  <c r="B23" i="2"/>
  <c r="B16" i="2"/>
  <c r="B15" i="2"/>
  <c r="B216" i="1"/>
  <c r="B217" i="1"/>
  <c r="B218" i="1"/>
  <c r="B215" i="1"/>
  <c r="B206" i="1"/>
  <c r="B207" i="1"/>
  <c r="B208" i="1"/>
  <c r="B205" i="1"/>
  <c r="B196" i="1"/>
  <c r="B197" i="1"/>
  <c r="B198" i="1"/>
  <c r="B195" i="1"/>
  <c r="B186" i="1"/>
  <c r="B187" i="1"/>
  <c r="B188" i="1"/>
  <c r="B185" i="1"/>
  <c r="B176" i="1"/>
  <c r="B177" i="1"/>
  <c r="B178" i="1"/>
  <c r="B175" i="1"/>
  <c r="B166" i="1"/>
  <c r="B167" i="1"/>
  <c r="B168" i="1"/>
  <c r="B165" i="1"/>
  <c r="B156" i="1"/>
  <c r="B157" i="1"/>
  <c r="B158" i="1"/>
  <c r="B155" i="1"/>
  <c r="B146" i="1"/>
  <c r="B147" i="1"/>
  <c r="B148" i="1"/>
  <c r="B145" i="1"/>
  <c r="B136" i="1"/>
  <c r="B137" i="1"/>
  <c r="B138" i="1"/>
  <c r="B135" i="1"/>
  <c r="B126" i="1"/>
  <c r="B127" i="1"/>
  <c r="B128" i="1"/>
  <c r="B125" i="1"/>
  <c r="B116" i="1"/>
  <c r="B117" i="1"/>
  <c r="B118" i="1"/>
  <c r="B115" i="1"/>
  <c r="B106" i="1"/>
  <c r="B107" i="1"/>
  <c r="B108" i="1"/>
  <c r="B105" i="1"/>
  <c r="B96" i="1"/>
  <c r="B97" i="1"/>
  <c r="B98" i="1"/>
  <c r="B95" i="1"/>
  <c r="B86" i="1"/>
  <c r="B87" i="1"/>
  <c r="B88" i="1"/>
  <c r="B85" i="1"/>
  <c r="B76" i="1"/>
  <c r="B77" i="1"/>
  <c r="B78" i="1"/>
  <c r="B75" i="1"/>
  <c r="C71" i="1"/>
  <c r="B66" i="1"/>
  <c r="B67" i="1"/>
  <c r="B68" i="1"/>
  <c r="B65" i="1"/>
  <c r="C61" i="1"/>
  <c r="B56" i="1"/>
  <c r="B57" i="1"/>
  <c r="B58" i="1"/>
  <c r="B55" i="1"/>
  <c r="D50" i="1"/>
  <c r="B46" i="1"/>
  <c r="B47" i="1"/>
  <c r="B48" i="1"/>
  <c r="B45" i="1"/>
  <c r="B36" i="1"/>
  <c r="B37" i="1"/>
  <c r="B38" i="1"/>
  <c r="B35" i="1"/>
  <c r="D30" i="1"/>
  <c r="A115" i="2"/>
  <c r="A73" i="1"/>
  <c r="D82" i="2"/>
  <c r="A133" i="2"/>
  <c r="A125" i="2"/>
  <c r="E15" i="4"/>
  <c r="A163" i="1" s="1"/>
  <c r="A77" i="2"/>
  <c r="A69" i="2"/>
  <c r="A63" i="1"/>
  <c r="A53" i="1"/>
  <c r="A149" i="2"/>
  <c r="C147" i="2"/>
  <c r="D146" i="2"/>
  <c r="A147" i="2"/>
  <c r="A203" i="1"/>
  <c r="C201" i="1"/>
  <c r="D200" i="1"/>
  <c r="A201" i="1"/>
  <c r="A141" i="2"/>
  <c r="D138" i="2"/>
  <c r="C139" i="2"/>
  <c r="A139" i="2"/>
  <c r="A193" i="1"/>
  <c r="D190" i="1"/>
  <c r="C191" i="1"/>
  <c r="A191" i="1"/>
  <c r="D180" i="1"/>
  <c r="C181" i="1"/>
  <c r="A181" i="1"/>
  <c r="D130" i="2"/>
  <c r="C131" i="2"/>
  <c r="A131" i="2"/>
  <c r="A109" i="2"/>
  <c r="D106" i="2"/>
  <c r="C107" i="2"/>
  <c r="A107" i="2"/>
  <c r="A153" i="1"/>
  <c r="D150" i="1"/>
  <c r="C151" i="1"/>
  <c r="A151" i="1"/>
  <c r="A123" i="2"/>
  <c r="C123" i="2"/>
  <c r="D122" i="2"/>
  <c r="D114" i="2"/>
  <c r="C115" i="2"/>
  <c r="A171" i="1"/>
  <c r="C171" i="1"/>
  <c r="D170" i="1"/>
  <c r="D160" i="1"/>
  <c r="C161" i="1"/>
  <c r="A161" i="1"/>
  <c r="C31" i="1"/>
  <c r="C99" i="2"/>
  <c r="A99" i="2"/>
  <c r="C91" i="2"/>
  <c r="A91" i="2"/>
  <c r="C83" i="2"/>
  <c r="A83" i="2"/>
  <c r="C75" i="2"/>
  <c r="A75" i="2"/>
  <c r="C67" i="2"/>
  <c r="A67" i="2"/>
  <c r="C59" i="2"/>
  <c r="A59" i="2"/>
  <c r="C51" i="2"/>
  <c r="A51" i="2"/>
  <c r="C43" i="2"/>
  <c r="A43" i="2"/>
  <c r="C35" i="2"/>
  <c r="A35" i="2"/>
  <c r="C27" i="2"/>
  <c r="A27" i="2"/>
  <c r="C19" i="2"/>
  <c r="A19" i="2"/>
  <c r="C11" i="2"/>
  <c r="C141" i="1"/>
  <c r="A141" i="1"/>
  <c r="C131" i="1"/>
  <c r="A131" i="1"/>
  <c r="C121" i="1"/>
  <c r="A121" i="1"/>
  <c r="C111" i="1"/>
  <c r="A111" i="1"/>
  <c r="C101" i="1"/>
  <c r="A101" i="1"/>
  <c r="C91" i="1"/>
  <c r="A91" i="1"/>
  <c r="C81" i="1"/>
  <c r="A81" i="1"/>
  <c r="A71" i="1"/>
  <c r="A61" i="1"/>
  <c r="C51" i="1"/>
  <c r="A51" i="1"/>
  <c r="C41" i="1"/>
  <c r="A41" i="1"/>
  <c r="A31" i="1"/>
  <c r="A33" i="1"/>
  <c r="A37" i="2"/>
  <c r="D34" i="2"/>
  <c r="D26" i="2"/>
  <c r="A21" i="2"/>
  <c r="D18" i="2"/>
  <c r="A13" i="2"/>
  <c r="D10" i="2"/>
  <c r="A101" i="2"/>
  <c r="D98" i="2"/>
  <c r="A93" i="2"/>
  <c r="D90" i="2"/>
  <c r="A85" i="2"/>
  <c r="D74" i="2"/>
  <c r="D66" i="2"/>
  <c r="A61" i="2"/>
  <c r="D58" i="2"/>
  <c r="A53" i="2"/>
  <c r="D50" i="2"/>
  <c r="D42" i="2"/>
  <c r="A143" i="1"/>
  <c r="D140" i="1"/>
  <c r="A133" i="1"/>
  <c r="D130" i="1"/>
  <c r="A123" i="1"/>
  <c r="D120" i="1"/>
  <c r="D110" i="1"/>
  <c r="D100" i="1"/>
  <c r="A93" i="1"/>
  <c r="D90" i="1"/>
  <c r="A83" i="1"/>
  <c r="D80" i="1"/>
  <c r="D70" i="1"/>
  <c r="D60" i="1"/>
  <c r="A43" i="1"/>
  <c r="D40" i="1"/>
  <c r="A45" i="2" l="1"/>
  <c r="A183" i="1"/>
  <c r="A103" i="1"/>
  <c r="A173" i="1"/>
  <c r="A29" i="2"/>
  <c r="A117" i="2"/>
  <c r="A113" i="1"/>
</calcChain>
</file>

<file path=xl/comments1.xml><?xml version="1.0" encoding="utf-8"?>
<comments xmlns="http://schemas.openxmlformats.org/spreadsheetml/2006/main">
  <authors>
    <author>KasiaM</author>
    <author>Przemek</author>
    <author>PrzemekB</author>
    <author>admin</author>
    <author/>
  </authors>
  <commentList>
    <comment ref="R2" authorId="0">
      <text>
        <r>
          <rPr>
            <b/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R5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5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5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6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6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6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6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6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6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7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7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7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7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7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7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8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8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8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8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8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9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9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9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9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9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9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9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10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10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10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10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10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10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10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11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11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11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11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11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11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12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12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12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12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12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12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U15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I15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J15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I16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U17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I17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I18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U19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I19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R24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24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24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24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24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24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24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25" authorId="0">
      <text>
        <r>
          <rPr>
            <sz val="9"/>
            <color indexed="81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25" author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25" authorId="1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I25" authorId="1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AV25" authorId="2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25" authorId="2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25" authorId="3">
      <text>
        <r>
          <rPr>
            <sz val="8"/>
            <color indexed="81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49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49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49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49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49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49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49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0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0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0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0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0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0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0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1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1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1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1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1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1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1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2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2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2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2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2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2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2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3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3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3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3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3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3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3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4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4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4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4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4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4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4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5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5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5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5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5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5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5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6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6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6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6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6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6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6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7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7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7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7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7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7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7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8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8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8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8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8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8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8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59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59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59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59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59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59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59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  <comment ref="R60" authorId="4">
      <text>
        <r>
          <rPr>
            <sz val="9"/>
            <color indexed="8"/>
            <rFont val="Tahoma"/>
            <family val="2"/>
            <charset val="238"/>
          </rPr>
          <t>PŁYTY WARSTWOWE: 
lekkie elementy budowlane wykonane z dwóch zewnętrznych okładzin z blachy falistej, przedzielonych rdzeniem z lekkiego materiału o dobrej izolacyjności termicznej - materiały łatwopalne</t>
        </r>
      </text>
    </comment>
    <comment ref="U60" authorId="4">
      <text>
        <r>
          <rPr>
            <b/>
            <sz val="9"/>
            <color indexed="8"/>
            <rFont val="Tahoma"/>
            <family val="2"/>
            <charset val="238"/>
          </rPr>
          <t>A</t>
        </r>
        <r>
          <rPr>
            <sz val="9"/>
            <color indexed="8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"/>
            <rFont val="Tahoma"/>
            <family val="2"/>
            <charset val="238"/>
          </rPr>
          <t xml:space="preserve">B </t>
        </r>
        <r>
          <rPr>
            <sz val="9"/>
            <color indexed="8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H60" authorId="4">
      <text>
        <r>
          <rPr>
            <sz val="9"/>
            <color indexed="8"/>
            <rFont val="Tahoma"/>
            <family val="2"/>
            <charset val="238"/>
          </rPr>
          <t>Wywołującym alarm w miejscu chronionego obiektu, bez stałego adresata alarmu.</t>
        </r>
      </text>
    </comment>
    <comment ref="AI60" authorId="4">
      <text>
        <r>
          <rPr>
            <sz val="9"/>
            <color indexed="8"/>
            <rFont val="Tahoma"/>
            <family val="2"/>
            <charset val="238"/>
          </rPr>
          <t>np. Policja, firma ochrony mienia</t>
        </r>
      </text>
    </comment>
    <comment ref="AV60" authorId="4">
      <text>
        <r>
          <rPr>
            <sz val="9"/>
            <color indexed="8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AW60" authorId="4">
      <text>
        <r>
          <rPr>
            <sz val="9"/>
            <color indexed="8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Y60" authorId="4">
      <text>
        <r>
          <rPr>
            <sz val="8"/>
            <color indexed="8"/>
            <rFont val="Tahoma"/>
            <family val="2"/>
            <charset val="238"/>
          </rPr>
          <t>Sposoby uruchamiania instalacji oddymiającej: 
automatycznie - czujki; 
ręcznie - przyciski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10" authorId="0">
      <text>
        <r>
          <rPr>
            <b/>
            <sz val="9"/>
            <color indexed="8"/>
            <rFont val="Tahoma"/>
            <family val="2"/>
            <charset val="238"/>
          </rPr>
          <t xml:space="preserve">
Prosimy zaznaczyć obok
 w przypadku podania innego rodzaju wartości (np. odtworzeniowa nowa lub rzeczywista)</t>
        </r>
      </text>
    </comment>
  </commentList>
</comments>
</file>

<file path=xl/sharedStrings.xml><?xml version="1.0" encoding="utf-8"?>
<sst xmlns="http://schemas.openxmlformats.org/spreadsheetml/2006/main" count="2594" uniqueCount="664">
  <si>
    <t>Mienie pracownicze</t>
  </si>
  <si>
    <t>Przedmiot ubezpieczenia</t>
  </si>
  <si>
    <t>Suma ubezpieczenia</t>
  </si>
  <si>
    <t>5.</t>
  </si>
  <si>
    <t>Lp.</t>
  </si>
  <si>
    <t>L.p.</t>
  </si>
  <si>
    <t>Środki obrotowe</t>
  </si>
  <si>
    <t>Rodzaj mienia</t>
  </si>
  <si>
    <t>Łączne sumy ubezpieczenia</t>
  </si>
  <si>
    <t>REGON</t>
  </si>
  <si>
    <t>Miejsca ubezpieczenia</t>
  </si>
  <si>
    <t>Nazwa jednostki</t>
  </si>
  <si>
    <t>Siedziba</t>
  </si>
  <si>
    <t>Rodzaj sprzętu</t>
  </si>
  <si>
    <t>Łączna suma ubezpieczenia</t>
  </si>
  <si>
    <t>Ilość pracowników</t>
  </si>
  <si>
    <t>Zwiększone koszty działalności</t>
  </si>
  <si>
    <t>-</t>
  </si>
  <si>
    <t>OC</t>
  </si>
  <si>
    <t>Ubezpieczający/Ubezpieczony</t>
  </si>
  <si>
    <t>Wymienne nośniki danych</t>
  </si>
  <si>
    <t>Rok budowy</t>
  </si>
  <si>
    <t>Zabezpieczenia przeciwkradzieżowe</t>
  </si>
  <si>
    <t>Sprzęt stacjonarny</t>
  </si>
  <si>
    <t>Sprzęt przenośny</t>
  </si>
  <si>
    <t>Zbiory biblioteczne</t>
  </si>
  <si>
    <t>Budowle</t>
  </si>
  <si>
    <t>Tak</t>
  </si>
  <si>
    <t xml:space="preserve">1. </t>
  </si>
  <si>
    <t xml:space="preserve">2. </t>
  </si>
  <si>
    <t xml:space="preserve">3. </t>
  </si>
  <si>
    <t xml:space="preserve">4. </t>
  </si>
  <si>
    <t xml:space="preserve">6. </t>
  </si>
  <si>
    <t xml:space="preserve">7. </t>
  </si>
  <si>
    <t xml:space="preserve">8. </t>
  </si>
  <si>
    <t>Dom Pomocy Społecznej</t>
  </si>
  <si>
    <t>ul. Bema 26, 27-200 Starachowice</t>
  </si>
  <si>
    <t>Dom Pomocy Społecznej im. Sue Ryder w Kałkowie - Godowie</t>
  </si>
  <si>
    <t>Godów 88, 27- 225 Pawłów</t>
  </si>
  <si>
    <t>ul. Radomska 37, 27-200 Starachowice</t>
  </si>
  <si>
    <t>ul. Szkolna 12, 27-200 Starachowice</t>
  </si>
  <si>
    <t>ul. Złota 6, 27-200 Starachowice</t>
  </si>
  <si>
    <t>Powiatowy Zakład Aktywności Zawodowej</t>
  </si>
  <si>
    <t>ul. Staszica 16, 27-200 Starachowice</t>
  </si>
  <si>
    <t>ul. Ostrowiecka 15, 27-200 Starachowice</t>
  </si>
  <si>
    <t>ul. Radomska 72, 27-200 Starachowice</t>
  </si>
  <si>
    <t>ul. 1-go Maja 4, 27-200 Starachowice</t>
  </si>
  <si>
    <t>ul. Szkolna 10, 27-200 Starachowice</t>
  </si>
  <si>
    <t>żelbeton</t>
  </si>
  <si>
    <t>papa</t>
  </si>
  <si>
    <t>Szkoła</t>
  </si>
  <si>
    <t>Garaż murowany</t>
  </si>
  <si>
    <t>Sala gimnastyczna</t>
  </si>
  <si>
    <t>Szatnia</t>
  </si>
  <si>
    <t>Hala sportowa</t>
  </si>
  <si>
    <t>Nie dotyczy</t>
  </si>
  <si>
    <t>blacha</t>
  </si>
  <si>
    <t>murowane</t>
  </si>
  <si>
    <t>nie</t>
  </si>
  <si>
    <t>Piwnice Ogniska Plastycznego</t>
  </si>
  <si>
    <t>Garaże</t>
  </si>
  <si>
    <t>Sala sportowa z zapleczem socjalnym</t>
  </si>
  <si>
    <t>tak</t>
  </si>
  <si>
    <t>Wyposażenie, urządzenia, maszyny, środki niskocenne</t>
  </si>
  <si>
    <t>Budynki</t>
  </si>
  <si>
    <t>Konstrukcja stalowa kryta stal. Płytami powlekanymi imit. Dachówkę zabezp. folią.
Przestrzeń dachowa wentyl. Ocieplana wełną gr. 20 cm.</t>
  </si>
  <si>
    <t>drewniany</t>
  </si>
  <si>
    <t>brak</t>
  </si>
  <si>
    <t>Koszty odtworzenia danych i oprogramowania</t>
  </si>
  <si>
    <t>żelbetowy</t>
  </si>
  <si>
    <t>cegła</t>
  </si>
  <si>
    <t>więźba drewniana</t>
  </si>
  <si>
    <t>blacha, papa</t>
  </si>
  <si>
    <t>Pierwsze ryzyko</t>
  </si>
  <si>
    <t>Sumy stałe</t>
  </si>
  <si>
    <t>betonowy</t>
  </si>
  <si>
    <t>ul. Radomska 76, Hutnicza 14, 27-200 Starachowice</t>
  </si>
  <si>
    <t>Ubezpieczenie mienia od kradzieżyz włamaniem i rabunku</t>
  </si>
  <si>
    <t>Ubezpieczenie przedmiotów szklanych od stłuczenia</t>
  </si>
  <si>
    <t>Szyby i przedmioty szklane</t>
  </si>
  <si>
    <t>Powiatowy Środowiskowy Dom Samopomocy w Starachowicach</t>
  </si>
  <si>
    <t>ul. Batalionów Chłopskich 29, 27-200 Starachowice</t>
  </si>
  <si>
    <t>1.</t>
  </si>
  <si>
    <t>Starostwo Powiatowe - budynek biurowy</t>
  </si>
  <si>
    <t>NIE</t>
  </si>
  <si>
    <t>TAK</t>
  </si>
  <si>
    <t>TAK - wewnętrzny</t>
  </si>
  <si>
    <t>Alarm z sygnałem lokalnym</t>
  </si>
  <si>
    <t>Sprawna instalacja sygnalizacji pożaru - sygnalizująca w miejscu chronionym</t>
  </si>
  <si>
    <t>TAK - uruchamiana ręcznie</t>
  </si>
  <si>
    <t xml:space="preserve">System alarmowy z powiadomieniem służb patrolowych z całodobową ochroną          </t>
  </si>
  <si>
    <t>Sprawna instalacja sygnalizacji pożaru - sygnalizująca poza miejscem chronionym</t>
  </si>
  <si>
    <t>Monitoring (kamery przemysłowe)</t>
  </si>
  <si>
    <t>Sprawna instalacja sygnalizacji pożaru z powiadomieniem służb patrolowych</t>
  </si>
  <si>
    <t>TAK - uruchamiana automatycznie</t>
  </si>
  <si>
    <t>2.</t>
  </si>
  <si>
    <t>3.</t>
  </si>
  <si>
    <t>4.</t>
  </si>
  <si>
    <t>Budynek Archiwum</t>
  </si>
  <si>
    <t>TAK - wewnętrzny i zewnętrzny</t>
  </si>
  <si>
    <t>LP</t>
  </si>
  <si>
    <t>Nr rej.</t>
  </si>
  <si>
    <t>Marka</t>
  </si>
  <si>
    <t>Typ</t>
  </si>
  <si>
    <t>Rodzaj i przeznaczenie</t>
  </si>
  <si>
    <t>Pojemność /ładowność</t>
  </si>
  <si>
    <t>Rok produkcji</t>
  </si>
  <si>
    <t>Data I rejestracji</t>
  </si>
  <si>
    <t>L. miejsc</t>
  </si>
  <si>
    <t>Jednostka organizacyjna</t>
  </si>
  <si>
    <t xml:space="preserve">przebieg </t>
  </si>
  <si>
    <t>NNW</t>
  </si>
  <si>
    <t>AC</t>
  </si>
  <si>
    <t>30.05.2005</t>
  </si>
  <si>
    <t>imobilizer</t>
  </si>
  <si>
    <t>Opel</t>
  </si>
  <si>
    <t>alarm, imobilizer</t>
  </si>
  <si>
    <t>TST44LT</t>
  </si>
  <si>
    <t>Volkswagen / AMZ Kutno</t>
  </si>
  <si>
    <t>Transporter 1,9 TDi</t>
  </si>
  <si>
    <t>Osobowy - przewóz osób niepełnosprawnych</t>
  </si>
  <si>
    <t>1896 cm3 (77 kW) / -</t>
  </si>
  <si>
    <t>25.08.2006</t>
  </si>
  <si>
    <t>Osobowy</t>
  </si>
  <si>
    <t>TST00013</t>
  </si>
  <si>
    <t>Renault</t>
  </si>
  <si>
    <t>Mascott</t>
  </si>
  <si>
    <t>Ciężarowy</t>
  </si>
  <si>
    <t>2953 cm3 / 3140 kg</t>
  </si>
  <si>
    <t>21.10.2005</t>
  </si>
  <si>
    <t>TSTV321</t>
  </si>
  <si>
    <t xml:space="preserve">Fiat </t>
  </si>
  <si>
    <t>Albea</t>
  </si>
  <si>
    <t>1200 cm3/-</t>
  </si>
  <si>
    <t>20.05.2003</t>
  </si>
  <si>
    <t>TST08950</t>
  </si>
  <si>
    <t xml:space="preserve">Mazda </t>
  </si>
  <si>
    <t>osobowy</t>
  </si>
  <si>
    <t>1600 cm3 / -</t>
  </si>
  <si>
    <t>18.02.2010</t>
  </si>
  <si>
    <t xml:space="preserve">Peugeot  </t>
  </si>
  <si>
    <t xml:space="preserve">Toyota </t>
  </si>
  <si>
    <t>Suzuki</t>
  </si>
  <si>
    <t>TST00280</t>
  </si>
  <si>
    <t>Volkswagen</t>
  </si>
  <si>
    <t>Caravelle</t>
  </si>
  <si>
    <t>1896 cm3 (75 kW) / -</t>
  </si>
  <si>
    <t>15.10.2008</t>
  </si>
  <si>
    <t>Skoda</t>
  </si>
  <si>
    <t>TST31525</t>
  </si>
  <si>
    <t>Lora</t>
  </si>
  <si>
    <t>przyczepa</t>
  </si>
  <si>
    <t>-/500 kg</t>
  </si>
  <si>
    <t>18.12.2013</t>
  </si>
  <si>
    <t>TSTX459</t>
  </si>
  <si>
    <t>SAM</t>
  </si>
  <si>
    <t>Przyczepa lekka</t>
  </si>
  <si>
    <t>- / 550  kg</t>
  </si>
  <si>
    <t>27.12.2001</t>
  </si>
  <si>
    <t>TST20446</t>
  </si>
  <si>
    <t>Mercedes Benz</t>
  </si>
  <si>
    <t>Sprinter</t>
  </si>
  <si>
    <t>autobus</t>
  </si>
  <si>
    <t>23.12.2011</t>
  </si>
  <si>
    <t>TST23316</t>
  </si>
  <si>
    <t>Volswagen</t>
  </si>
  <si>
    <t>07.12.2007</t>
  </si>
  <si>
    <t>Ford</t>
  </si>
  <si>
    <t>TST13660</t>
  </si>
  <si>
    <t>Corsa</t>
  </si>
  <si>
    <t>973 cm3/540 kg</t>
  </si>
  <si>
    <t>08-11-2011</t>
  </si>
  <si>
    <t>Powiatowe Centrum Pomocy Rodzinie</t>
  </si>
  <si>
    <t>Rębarka do gałęzi 180</t>
  </si>
  <si>
    <t>przczepa specjalistyczna</t>
  </si>
  <si>
    <t>D-470</t>
  </si>
  <si>
    <t>Pług wirnikowy</t>
  </si>
  <si>
    <t>TST 45005</t>
  </si>
  <si>
    <t>TST 66UM</t>
  </si>
  <si>
    <t>TST 53003</t>
  </si>
  <si>
    <t>TST20EA</t>
  </si>
  <si>
    <t xml:space="preserve">Avensis   </t>
  </si>
  <si>
    <t xml:space="preserve">Partner </t>
  </si>
  <si>
    <t xml:space="preserve">Vitara </t>
  </si>
  <si>
    <t>Chevrolet</t>
  </si>
  <si>
    <t xml:space="preserve">Aveo </t>
  </si>
  <si>
    <t>TST 09GT</t>
  </si>
  <si>
    <t xml:space="preserve">Partner XT 2,0 HDI </t>
  </si>
  <si>
    <t xml:space="preserve">ciężarowy </t>
  </si>
  <si>
    <t>TST 78NX</t>
  </si>
  <si>
    <t>LORA</t>
  </si>
  <si>
    <t>L75</t>
  </si>
  <si>
    <t>WYKAZ BUDOWLI</t>
  </si>
  <si>
    <t>Rodzaj budowli</t>
  </si>
  <si>
    <t>Wartość początkowa (brutto)*</t>
  </si>
  <si>
    <t>Lokalizacja (adres)</t>
  </si>
  <si>
    <t>1.1</t>
  </si>
  <si>
    <t>1.2</t>
  </si>
  <si>
    <t>1.3</t>
  </si>
  <si>
    <t>1.4</t>
  </si>
  <si>
    <t>Ogrodzenie</t>
  </si>
  <si>
    <t xml:space="preserve">Dom Pomocy Społecznej w starachowicach </t>
  </si>
  <si>
    <t xml:space="preserve">Garaż </t>
  </si>
  <si>
    <t>ul. Bema 26</t>
  </si>
  <si>
    <t>Instalacje wodno-kan.</t>
  </si>
  <si>
    <t>Kominy</t>
  </si>
  <si>
    <t xml:space="preserve">I LO </t>
  </si>
  <si>
    <t>ul. Radomska 37</t>
  </si>
  <si>
    <t>Sprzęt stacjonarny (w tym kserokopiarki i faxy, centrale)</t>
  </si>
  <si>
    <t xml:space="preserve">II LO </t>
  </si>
  <si>
    <t xml:space="preserve">Boisko do koszykówki i piłki ręcznej </t>
  </si>
  <si>
    <t>ul. Szkolna 12</t>
  </si>
  <si>
    <t>stalowy</t>
  </si>
  <si>
    <t>PUP</t>
  </si>
  <si>
    <t xml:space="preserve">Powiatowy Zakład Aktywności zawodowej </t>
  </si>
  <si>
    <t>1.5</t>
  </si>
  <si>
    <t>1.6</t>
  </si>
  <si>
    <t>1.7</t>
  </si>
  <si>
    <t>1.8</t>
  </si>
  <si>
    <t>1.9</t>
  </si>
  <si>
    <t>1.10</t>
  </si>
  <si>
    <t xml:space="preserve">Kanalizacja fekalna </t>
  </si>
  <si>
    <t>Molo</t>
  </si>
  <si>
    <t>ul. Świętokrzystka 125, Styków</t>
  </si>
  <si>
    <t xml:space="preserve">Osadnik fekalny </t>
  </si>
  <si>
    <t xml:space="preserve">Oświetlenie zew. </t>
  </si>
  <si>
    <t xml:space="preserve">Sieć kablowa </t>
  </si>
  <si>
    <t xml:space="preserve">Wodociągi </t>
  </si>
  <si>
    <t xml:space="preserve">Wiata na samochody </t>
  </si>
  <si>
    <t xml:space="preserve">Ujęcie wody pitnej </t>
  </si>
  <si>
    <t>Caddy</t>
  </si>
  <si>
    <t>TST 51307</t>
  </si>
  <si>
    <t xml:space="preserve">Ford </t>
  </si>
  <si>
    <t xml:space="preserve">Transit </t>
  </si>
  <si>
    <t>13.12.2016</t>
  </si>
  <si>
    <t>TST 43918</t>
  </si>
  <si>
    <t>22.12.2015</t>
  </si>
  <si>
    <t>MTD DL 96T</t>
  </si>
  <si>
    <t>traktorek - kosiarka</t>
  </si>
  <si>
    <t>ZSZ nr 1</t>
  </si>
  <si>
    <t>Kanał CO i CW</t>
  </si>
  <si>
    <t>ul.Radomska 72</t>
  </si>
  <si>
    <t xml:space="preserve">Oświetlenie terenu </t>
  </si>
  <si>
    <t>ZSZ nr 2</t>
  </si>
  <si>
    <t xml:space="preserve">Ogrodzenie </t>
  </si>
  <si>
    <t xml:space="preserve">Boisko wielofunkcyjne </t>
  </si>
  <si>
    <t>ul.1 Maja 4</t>
  </si>
  <si>
    <t>ul.Szkolna 10</t>
  </si>
  <si>
    <t xml:space="preserve">Przęsła </t>
  </si>
  <si>
    <t>1753 cm3 / -</t>
  </si>
  <si>
    <t>TST 49086</t>
  </si>
  <si>
    <t>TST39370</t>
  </si>
  <si>
    <t>Ubezpieczenie mienia od wszystkich ryzyk</t>
  </si>
  <si>
    <t>Nakłady inwestycyjne/adaptacyjne</t>
  </si>
  <si>
    <t>Środki niskocenne</t>
  </si>
  <si>
    <t>Zbiory biblioteczne i księgozbiory oraz materiały archiwalne (w tym archiwa zakładowe)</t>
  </si>
  <si>
    <t xml:space="preserve">Gotówka i inne wartości pieniężne </t>
  </si>
  <si>
    <t xml:space="preserve">Urządzenia i wyposażenie zewnętrzne nieujęte w ubezpieczeniu systemem sum stałych </t>
  </si>
  <si>
    <t>Znaki drogowe z konstrukcją wsporczą, elementy bezpieczeństwa ruchu drogowego, tablice z nazwami ulic, słupy oświetleniowe, lampy, sygnalizacja świetlna, oświetlenie uliczne</t>
  </si>
  <si>
    <t>Budowle nieujęte w ubezpieczeniu systemem sum stałych</t>
  </si>
  <si>
    <t>Środki trwałe, w tym konto 013, maszyny, urządzenia i wyposażenie, mienie ruchome, sprzęt elektroniczny deklarowany do ubezpieczenia mienia od wszystkich ryzyk, środki niskocenne i zbiory biblioteczne oraz księgozbiory i materiały archiwalne</t>
  </si>
  <si>
    <t xml:space="preserve">Gotówka i inne wartości pieniężne od kradzieży z włamaniem </t>
  </si>
  <si>
    <t>Ubezpieczenie sprzętu elektronicznego od wszystkich ryzyk</t>
  </si>
  <si>
    <t>Ryzyko</t>
  </si>
  <si>
    <t>Liczba szkód</t>
  </si>
  <si>
    <t>Kwota wypłat</t>
  </si>
  <si>
    <t>Ubezpieczenie mienia od kradzieży z włamaniem i rabunku</t>
  </si>
  <si>
    <t>Ubezpieczenie odpowiedzialności cywilnej</t>
  </si>
  <si>
    <t>RAZEM:</t>
  </si>
  <si>
    <t>OC komunikacyjne</t>
  </si>
  <si>
    <t>AC komunikacyjne</t>
  </si>
  <si>
    <t xml:space="preserve">NNW komunikacyjne </t>
  </si>
  <si>
    <t>ZSZ nr 3</t>
  </si>
  <si>
    <t xml:space="preserve">brak </t>
  </si>
  <si>
    <t>Mitsubishi</t>
  </si>
  <si>
    <t>GA0 ASX</t>
  </si>
  <si>
    <t>14.04.2015</t>
  </si>
  <si>
    <t>ZDP</t>
  </si>
  <si>
    <t>ul. Ostrowiecka 15, Starachowice</t>
  </si>
  <si>
    <t>ogrodzenie</t>
  </si>
  <si>
    <t>sieć kanalizacyjna</t>
  </si>
  <si>
    <t>11.04.2017</t>
  </si>
  <si>
    <t>24.02.2017</t>
  </si>
  <si>
    <t>Ubezpieczenie assistance - wariant płatny</t>
  </si>
  <si>
    <t xml:space="preserve">TAK </t>
  </si>
  <si>
    <t>n/d</t>
  </si>
  <si>
    <t xml:space="preserve">teren Środowiskowego Domu Samopomocy </t>
  </si>
  <si>
    <t xml:space="preserve">wioślarz z oparciem </t>
  </si>
  <si>
    <t xml:space="preserve">biegacz </t>
  </si>
  <si>
    <t xml:space="preserve">twister </t>
  </si>
  <si>
    <t xml:space="preserve">rower </t>
  </si>
  <si>
    <t xml:space="preserve">altana ogodowa </t>
  </si>
  <si>
    <t>aktualna su</t>
  </si>
  <si>
    <t>Starostwo Powiatowe</t>
  </si>
  <si>
    <t>ul. Dr. W. Borkowskiego 4, 27-200 Starachowice</t>
  </si>
  <si>
    <t>Centrum Kształcenia Zawodowego</t>
  </si>
  <si>
    <t>ul. Wł. Rogowskiego 14, 27-200 Starachowice</t>
  </si>
  <si>
    <t>I Liceum Ogólnokształcące im. Tadeusza Kościuszki</t>
  </si>
  <si>
    <t>II Liceum Ogólnokształcące im. Stanisława Staszica</t>
  </si>
  <si>
    <t>III Liceum Ogólnokształcące z Oddziałami Integracyjnymi im . Krzysztofa Kamila Baczyńskiego w Starachowicach</t>
  </si>
  <si>
    <t>Międzyszkolny Ośrodek Gimnastyki Korekcyjnej i Kompensacyjnej</t>
  </si>
  <si>
    <t>Państwowe Ognisko Plastyczne</t>
  </si>
  <si>
    <t>Poradnia Psychologiczno – Pedagogiczna</t>
  </si>
  <si>
    <t>ul. Radomska 72 , 27-200 Starachowice</t>
  </si>
  <si>
    <t>Powiatowy Urząd Pracy</t>
  </si>
  <si>
    <t>Specjalny Ośrodek Szkolno – Wychowawczy</t>
  </si>
  <si>
    <t>Zarząd Dróg Powiatowych</t>
  </si>
  <si>
    <t xml:space="preserve"> Placówka Opiekuńczo - Wychowawcza </t>
  </si>
  <si>
    <t>Zespół Szkół Zawodowych Nr 1 im. mjr H. Dobrzańskiego „Hubala”</t>
  </si>
  <si>
    <t>Zespół Szkół Zawodowych Nr 2</t>
  </si>
  <si>
    <t>Zespół Szkół Zawodowych Nr 3</t>
  </si>
  <si>
    <t>Rodzaj budynku</t>
  </si>
  <si>
    <t>Czy obiekt jest użytkowany?</t>
  </si>
  <si>
    <t>Powierzchnia użytkowa w m²</t>
  </si>
  <si>
    <t>Materiał</t>
  </si>
  <si>
    <t>Przeprowadzane remonty istotnie podwyższające wartość obiektu - data i zakres remontu</t>
  </si>
  <si>
    <t>Czy w konstrukcji budynku występują płyty warstwowe?</t>
  </si>
  <si>
    <t>Rodzaj ogrzewania</t>
  </si>
  <si>
    <t xml:space="preserve">Czy obiekt posiada książkę obiektu budowlanego? </t>
  </si>
  <si>
    <t>Czy została przeprowadzona okresowa kontrola stanu techniczego obiektu budowalnego zgodnie z art. 62 ustawy Prawo budowlane?</t>
  </si>
  <si>
    <t>Czy budynek znajduje się pod nadzorem konserwatora zabytków?</t>
  </si>
  <si>
    <t>Czy obiekt posiada sprawne urządzenie odgromowe?</t>
  </si>
  <si>
    <t>Zagrożenie powodziowe - opis*</t>
  </si>
  <si>
    <t>Szkody powodziowe w przeszłości - wartość*</t>
  </si>
  <si>
    <t>Zagrożenie osuwiskami - opis</t>
  </si>
  <si>
    <t>Szkody osuwiskowe w przeszłości - wartość</t>
  </si>
  <si>
    <t>Zabezpieczenia ppoż.</t>
  </si>
  <si>
    <t>ścian</t>
  </si>
  <si>
    <t>stropów</t>
  </si>
  <si>
    <t>konstrukcji dachu</t>
  </si>
  <si>
    <t>pokrycie dachu</t>
  </si>
  <si>
    <t>Czy są stosowane zabezpieczenia przeciwkradzieżowe?</t>
  </si>
  <si>
    <t xml:space="preserve">Wszystkie drzwi zewnętrzne zaopatrzone są w co najmniej 2 zamki wielozastawkowe        </t>
  </si>
  <si>
    <t>Czy teren jest oświetlony w godzinach nocnych?</t>
  </si>
  <si>
    <t>Pozostałe zabezpieczenia, informacje dodatkowe do poprzednich</t>
  </si>
  <si>
    <t>Czy są stosowane zabezpieczenia przeciwpożarowe?</t>
  </si>
  <si>
    <t>Zgodne z przepisami o ochronie przeciwpożarowej</t>
  </si>
  <si>
    <t>Czy oznakowane są miejsca usytuowania urządzeń przeciwpożarowych, elementów sterujących urządzeniami pożarowymi, przeciwpożarowych wyłączników prądu, głównych zaworów gazu, drogi ewakuacyjne?</t>
  </si>
  <si>
    <t>Czy zainstalowano urządzenia oddymiające (klapy dymowe, żaluzje dymowe, okna oddymiające)?</t>
  </si>
  <si>
    <t>ul. dr Władysława Borkowskiego 4</t>
  </si>
  <si>
    <t>dobry</t>
  </si>
  <si>
    <t>sieć miejska</t>
  </si>
  <si>
    <t>TAK 20.30-6.30</t>
  </si>
  <si>
    <t>TAK - zewnętrzny</t>
  </si>
  <si>
    <t>BRAK</t>
  </si>
  <si>
    <t>ul. Hutnicza 14</t>
  </si>
  <si>
    <t>TAK 15.30-7.00</t>
  </si>
  <si>
    <t>Budynek Starego Szpitala</t>
  </si>
  <si>
    <t>ul. Radomska 70</t>
  </si>
  <si>
    <t>zły</t>
  </si>
  <si>
    <t>lata 50</t>
  </si>
  <si>
    <t>TAK - CAŁODOBOWO</t>
  </si>
  <si>
    <t>a) budynek agregatu prądotwórczego</t>
  </si>
  <si>
    <t>jw.</t>
  </si>
  <si>
    <t>b) budynek chlorowni</t>
  </si>
  <si>
    <t xml:space="preserve">NIE </t>
  </si>
  <si>
    <t>c) budynek kiosku</t>
  </si>
  <si>
    <t>d) budynek magazynu</t>
  </si>
  <si>
    <t>e) budynek portierni</t>
  </si>
  <si>
    <t>Budynek mieszkalny oddział I</t>
  </si>
  <si>
    <t>Starachowice ul. Bema 26</t>
  </si>
  <si>
    <t xml:space="preserve"> murowane tradycyjne warstwowe. </t>
  </si>
  <si>
    <t>żelbetowe</t>
  </si>
  <si>
    <t>Stropodach żelbetowe prefabrykowane</t>
  </si>
  <si>
    <t>nie dotyczy</t>
  </si>
  <si>
    <t>własna kotłownia</t>
  </si>
  <si>
    <t>Kasa, Magazyn, Socjalny</t>
  </si>
  <si>
    <t>Dozorca 00,00-24,00</t>
  </si>
  <si>
    <t>Budynek mieszkalny oddział II</t>
  </si>
  <si>
    <t>TST64506</t>
  </si>
  <si>
    <t>Caprol X83/CN-D218 Vivaro B</t>
  </si>
  <si>
    <t>osobowy/przewóz osób niepełnosprawnych</t>
  </si>
  <si>
    <t>DPS Starachowice</t>
  </si>
  <si>
    <t>DPS - Budynek dla osób starych częściowo dla osób przewlekle somatycznie chorych</t>
  </si>
  <si>
    <t xml:space="preserve"> Godów 88</t>
  </si>
  <si>
    <t>dostateczny</t>
  </si>
  <si>
    <t>2000r.</t>
  </si>
  <si>
    <t xml:space="preserve">Ściany zew. Warstwowe prefabrykowane z paneli stalowych, ocieplanych izolacją celotex DGR 43mm. Obmurowane zew. cegłą licówką, od wewnątrz płytami gipsowymi </t>
  </si>
  <si>
    <t>Drewniana -  krokwie</t>
  </si>
  <si>
    <t>kontrola zamykania   i otwierania bram, całodobowa obecność pracowników</t>
  </si>
  <si>
    <t xml:space="preserve">DPS - Budynek dla osób przewlekle somatycznie chorych </t>
  </si>
  <si>
    <t>j.w.</t>
  </si>
  <si>
    <t>wybrane: KASA, KSIĘGOWOŚĆ, KADRY</t>
  </si>
  <si>
    <t>TST 70842</t>
  </si>
  <si>
    <t>Trafic/Caprol</t>
  </si>
  <si>
    <t>DPS im. Sue Ryder</t>
  </si>
  <si>
    <t>ul. Radomska 37  27-200 Starachowice</t>
  </si>
  <si>
    <t>KB</t>
  </si>
  <si>
    <t>beton komórkowy słupy konstrukcyjne</t>
  </si>
  <si>
    <t>Sala- płyty warstwowe. Pomieszczenia socjalne - strop Teriva</t>
  </si>
  <si>
    <t>Sala - wiązary kratowe. Pomieszczenia socjalne strop Teriva</t>
  </si>
  <si>
    <t>Sala - płyty warstwowe. Pomieszcenia socjalne - papa termozgrzewalna</t>
  </si>
  <si>
    <t>Lipiec 2019. Budynek odnowiny w środku (szpachlowanie rys oraz malowanie wszystkich  powierzchni wewnątrz), częściowa naprawa uszkodzonej elewacji zewnętrznej</t>
  </si>
  <si>
    <t>tak w godzinach 6 - 21 w dniach pracy szkoły</t>
  </si>
  <si>
    <t>W razie załączenia alarmu powiadamiana jest firma ochroniarska, która podejmuje stosowne działania</t>
  </si>
  <si>
    <t>hydranty wewnętrzne, gaśnice proszkowe</t>
  </si>
  <si>
    <t>Budynek szkolny</t>
  </si>
  <si>
    <t>beton, belki drewniane</t>
  </si>
  <si>
    <t>2002-2008 wymiana okien, 2011 termomodernizacja budynku, odwodnienie, 2018 wymiana instalcji centralnego ogrzewania, kolejne lata remonty bieżące (szpachlowanie, malowanie , cyklinowanie i lakierowanie podłóg).</t>
  </si>
  <si>
    <t>Budynek podpiwniczony</t>
  </si>
  <si>
    <t>2013 Nowe bramy wjazdowe</t>
  </si>
  <si>
    <t>6.</t>
  </si>
  <si>
    <t>7.</t>
  </si>
  <si>
    <t>8.</t>
  </si>
  <si>
    <t>9.</t>
  </si>
  <si>
    <t>Budynek szkoły, sala gimnastyczna</t>
  </si>
  <si>
    <t>27-200 Starachowice, ul. Gliniana 10a</t>
  </si>
  <si>
    <t>żelbetowe, gazobetonowe</t>
  </si>
  <si>
    <t>stalowe</t>
  </si>
  <si>
    <t>Gabinet dyrektora</t>
  </si>
  <si>
    <t>10.</t>
  </si>
  <si>
    <t>11.</t>
  </si>
  <si>
    <t>jednostka nie wykazuje budynku</t>
  </si>
  <si>
    <t>12.</t>
  </si>
  <si>
    <t>PCPR</t>
  </si>
  <si>
    <t>Budynek użyteczności publicznej (budynek biurowy)</t>
  </si>
  <si>
    <t>ul. Radomska 76, 27-200 Starachowice</t>
  </si>
  <si>
    <t>Ściany nośne wykonane z cegły ceramicznej</t>
  </si>
  <si>
    <t>Płyty kanałowe</t>
  </si>
  <si>
    <t>stropodach niewentylowany jendodzielny o jednym kierunku spadku</t>
  </si>
  <si>
    <t>TAK - tylko A</t>
  </si>
  <si>
    <t>16:00 do 7:00</t>
  </si>
  <si>
    <t>13.</t>
  </si>
  <si>
    <t>TST62999</t>
  </si>
  <si>
    <t>KIA</t>
  </si>
  <si>
    <t>Ceed</t>
  </si>
  <si>
    <t>14.</t>
  </si>
  <si>
    <t>15.</t>
  </si>
  <si>
    <t>16.</t>
  </si>
  <si>
    <t>17.</t>
  </si>
  <si>
    <t>18.</t>
  </si>
  <si>
    <t>19.</t>
  </si>
  <si>
    <t>20.</t>
  </si>
  <si>
    <t>Budynek administracji-portiernia</t>
  </si>
  <si>
    <t>Styków ul. Świętokrzyska 125 27-230 Brody</t>
  </si>
  <si>
    <t xml:space="preserve">stropodach </t>
  </si>
  <si>
    <t>TAK - A i B</t>
  </si>
  <si>
    <t>brak instalacji</t>
  </si>
  <si>
    <t>Budynek kotłownia (garaży)</t>
  </si>
  <si>
    <t>Budynek Pralnia (Hangar)</t>
  </si>
  <si>
    <t xml:space="preserve">papa termozgrzewalna </t>
  </si>
  <si>
    <t>roboty budowlano – remontowe przystosowujące budynek i pom.na potrzeby pralni; 2017-2019</t>
  </si>
  <si>
    <t>Budynek (była) kawiarnia</t>
  </si>
  <si>
    <t>stropodach</t>
  </si>
  <si>
    <t>papa termozgrzewalna i perforowana</t>
  </si>
  <si>
    <t>w trakcie prac budowlano-modernizacyjnych, wymiana pokrycia dachu,wykonanie izolacji termicznej,ocieplenie ścian</t>
  </si>
  <si>
    <t>Budynek kręgielnia</t>
  </si>
  <si>
    <t>Budynek letniskowy</t>
  </si>
  <si>
    <t>drewniane obite,docieplone</t>
  </si>
  <si>
    <t>Budynek sauny</t>
  </si>
  <si>
    <t>słupy drewniane obite deskami</t>
  </si>
  <si>
    <t>stalowa</t>
  </si>
  <si>
    <t>blacha na konstr.drewn.</t>
  </si>
  <si>
    <t>Budynek wczasowy</t>
  </si>
  <si>
    <t>Boisko sportowe</t>
  </si>
  <si>
    <t>Styków, ul. Świętokrzyska 125, 27-200 Brody; Kałków  84a, 27-225 Pawłów</t>
  </si>
  <si>
    <t>Styków ul. Świętokrzyska 125,  27-200 Brody</t>
  </si>
  <si>
    <t>Starachowice, ul. Staszica 16</t>
  </si>
  <si>
    <t>papa na podłożu betonowym termozgrzewalna</t>
  </si>
  <si>
    <t>Termomodernizacja 2010r.</t>
  </si>
  <si>
    <t>2 okna- pomieszcenie ksiegowości</t>
  </si>
  <si>
    <t>całodobowo</t>
  </si>
  <si>
    <t>wodno- proszkowa</t>
  </si>
  <si>
    <t>Magazyn (budynek zimowego utrzymania dróg 104/1</t>
  </si>
  <si>
    <t>Starachowice ul. Ostrowiecka 15</t>
  </si>
  <si>
    <t>inna</t>
  </si>
  <si>
    <t>pustak</t>
  </si>
  <si>
    <t>prefabrykowane płyty korytkowe na żelbetonowych słupach</t>
  </si>
  <si>
    <t>wymiana pokrycia dachowego, ocieplenie budynku 2007-2008</t>
  </si>
  <si>
    <t>tak wszystkie</t>
  </si>
  <si>
    <t>tak 5 sztuk</t>
  </si>
  <si>
    <t>tak 1 szt.</t>
  </si>
  <si>
    <t>Wiata magazynowa 104/2</t>
  </si>
  <si>
    <t>jw..</t>
  </si>
  <si>
    <t>blacha trapezowa</t>
  </si>
  <si>
    <t>przylącze eneregtyczne do zaplecza technicznego</t>
  </si>
  <si>
    <t>papa termozgrzewalna</t>
  </si>
  <si>
    <t>praca całodobowa</t>
  </si>
  <si>
    <t>proszkowa, płynowa</t>
  </si>
  <si>
    <t>Budynek szkoły</t>
  </si>
  <si>
    <t>Bursa</t>
  </si>
  <si>
    <t>żelebton</t>
  </si>
  <si>
    <t>Tak zewnętrzny</t>
  </si>
  <si>
    <t>TAK-wewnętrzny</t>
  </si>
  <si>
    <t>TAK-uruchamiana ręcznie</t>
  </si>
  <si>
    <t>budynek szkoły</t>
  </si>
  <si>
    <t>Starachowice, ul. 1 Maja 4</t>
  </si>
  <si>
    <t>wylewki betonowe</t>
  </si>
  <si>
    <t>734594,09-2007-wymiana okien, 2011 - termomodernizacja, 2015-instalacja sieci teleinformatycznej,</t>
  </si>
  <si>
    <t>sale: parter: 29,30,31,33,34,35,37,45,46,47,48,49, pokój nauczycieli wf, sala fitnes,szatnia; I piętro: 74,75,76,77</t>
  </si>
  <si>
    <t>od 22.00 do 6.00</t>
  </si>
  <si>
    <t>Starachowice, ul. Szkolna 10</t>
  </si>
  <si>
    <t xml:space="preserve">cegła pełna,cegła  kratówka </t>
  </si>
  <si>
    <t>płyta stropowa   żelbetowa</t>
  </si>
  <si>
    <t>płyta żelbetowa</t>
  </si>
  <si>
    <t>tak, pomieszczenia na parterze</t>
  </si>
  <si>
    <t>cegła pełna</t>
  </si>
  <si>
    <t>płyta stropowa żelbetowa</t>
  </si>
  <si>
    <t>styropapa</t>
  </si>
  <si>
    <t>cegła, suporex</t>
  </si>
  <si>
    <t>Osa Otwarta Strefa Aktywności</t>
  </si>
  <si>
    <t>Ogrodzenie połkochwyty</t>
  </si>
  <si>
    <t>Budynek niemieszkalny (dzienny dom pobytu)</t>
  </si>
  <si>
    <t>27-200 Starachowice ul. Batalionów Chłopskich 29</t>
  </si>
  <si>
    <r>
      <t xml:space="preserve">Czy okna budynków są okratowane
</t>
    </r>
    <r>
      <rPr>
        <b/>
        <i/>
        <sz val="9"/>
        <rFont val="Arial Narrow"/>
        <family val="2"/>
        <charset val="238"/>
      </rPr>
      <t>(jeśli tak proszę podać które i w jakich pomieszczeniach)</t>
    </r>
  </si>
  <si>
    <r>
      <t xml:space="preserve">Stały dozór fizyczny - ochrona własna 
</t>
    </r>
    <r>
      <rPr>
        <b/>
        <i/>
        <sz val="9"/>
        <rFont val="Arial Narrow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</si>
  <si>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9"/>
        <rFont val="Arial Narrow"/>
        <family val="2"/>
        <charset val="238"/>
      </rPr>
      <t>(w jakich godzinach)</t>
    </r>
  </si>
  <si>
    <r>
      <t xml:space="preserve">Gaśnice
</t>
    </r>
    <r>
      <rPr>
        <b/>
        <i/>
        <sz val="9"/>
        <rFont val="Arial Narrow"/>
        <family val="2"/>
        <charset val="238"/>
      </rPr>
      <t>(liczba sprawnych gaśnic)</t>
    </r>
  </si>
  <si>
    <r>
      <t xml:space="preserve">Agregaty gaśnicze
</t>
    </r>
    <r>
      <rPr>
        <b/>
        <i/>
        <sz val="9"/>
        <rFont val="Arial Narrow"/>
        <family val="2"/>
        <charset val="238"/>
      </rPr>
      <t>(liczba sprawnych agregatów gaśniczych)</t>
    </r>
  </si>
  <si>
    <r>
      <t xml:space="preserve">Hydranty wewnętrzne
</t>
    </r>
    <r>
      <rPr>
        <b/>
        <i/>
        <sz val="9"/>
        <rFont val="Arial Narrow"/>
        <family val="2"/>
        <charset val="238"/>
      </rPr>
      <t>(liczba sprawnych hydrantów wewnętrznych)</t>
    </r>
  </si>
  <si>
    <r>
      <t xml:space="preserve">Hydranty zewnętrzne
</t>
    </r>
    <r>
      <rPr>
        <b/>
        <i/>
        <sz val="9"/>
        <rFont val="Arial Narrow"/>
        <family val="2"/>
        <charset val="238"/>
      </rPr>
      <t>(liczba sprawnych hydrantów zewnętrznych)</t>
    </r>
  </si>
  <si>
    <r>
      <t xml:space="preserve">Sprawna instalacja gaśnicza
</t>
    </r>
    <r>
      <rPr>
        <b/>
        <i/>
        <sz val="9"/>
        <rFont val="Arial Narrow"/>
        <family val="2"/>
        <charset val="238"/>
      </rPr>
      <t>(rodzaj instalacji gaśniczej)</t>
    </r>
  </si>
  <si>
    <r>
      <t xml:space="preserve">Wartość początkowa brutto (KB)
</t>
    </r>
    <r>
      <rPr>
        <b/>
        <i/>
        <sz val="9"/>
        <rFont val="Arial Narrow"/>
        <family val="2"/>
        <charset val="238"/>
      </rPr>
      <t xml:space="preserve">
</t>
    </r>
  </si>
  <si>
    <t>Budynek szkoły - zapewnienie kształcenia</t>
  </si>
  <si>
    <t>ul. Szkolna 12 27-200 Starachowice</t>
  </si>
  <si>
    <t xml:space="preserve">nie dotyczy </t>
  </si>
  <si>
    <t>Gabinet dyrektora gabinet zastępcy dyrektora, sekretariat,  sala 22, 27</t>
  </si>
  <si>
    <t>24 h</t>
  </si>
  <si>
    <t>Śmietnik na wywóz śmieci</t>
  </si>
  <si>
    <t xml:space="preserve">cegła </t>
  </si>
  <si>
    <t>suporeks</t>
  </si>
  <si>
    <t>płyta prekonowska</t>
  </si>
  <si>
    <t>lekka</t>
  </si>
  <si>
    <r>
      <t xml:space="preserve">Stan techniczny budynku 
</t>
    </r>
    <r>
      <rPr>
        <b/>
        <i/>
        <sz val="9"/>
        <rFont val="Arial Narrow"/>
        <family val="2"/>
        <charset val="238"/>
      </rPr>
      <t>(dobry, dostateczny, zły)</t>
    </r>
  </si>
  <si>
    <t>Tak – wewnętrzny w godz.7.00-15.00</t>
  </si>
  <si>
    <t>Tak – zewnętrzny w godz.15.00-7.00</t>
  </si>
  <si>
    <t xml:space="preserve">Budynek użyteczności publicznej- placówka edukacyjna dla dzieci i młodzieży </t>
  </si>
  <si>
    <t>Ubezpieczony</t>
  </si>
  <si>
    <t>b.d.</t>
  </si>
  <si>
    <t>1573 m2
 394 m2</t>
  </si>
  <si>
    <t>ul. Żeromskiego 1a, 27- 200 Starachowice</t>
  </si>
  <si>
    <t>1 , 1</t>
  </si>
  <si>
    <t>ul. Wł. Rogowskiego 14</t>
  </si>
  <si>
    <t xml:space="preserve"> ul. 1-go Maja 4</t>
  </si>
  <si>
    <t>ul. 1-go Maja 4</t>
  </si>
  <si>
    <t xml:space="preserve">ul. 1-go Maja 4  </t>
  </si>
  <si>
    <t>Busynek pracowni specjalistycznych i administ oraz wiata</t>
  </si>
  <si>
    <t>Pracownie mechaniczne</t>
  </si>
  <si>
    <t>Pracownie pracowni obróbki ręcznej i pomieszczeń socjalnych</t>
  </si>
  <si>
    <t>budynek pracowni budowlanych i CNC</t>
  </si>
  <si>
    <t>Garaż</t>
  </si>
  <si>
    <t>ul. Żeromskiego 1a, ul. Gliniana 10a, 27- 200 Starachowice</t>
  </si>
  <si>
    <t>budynek wraz z salą był pod zarządem MDK (obecnie MOGKiK)</t>
  </si>
  <si>
    <t>Octavia</t>
  </si>
  <si>
    <t>TST71298</t>
  </si>
  <si>
    <t>TST62226</t>
  </si>
  <si>
    <t>FORD</t>
  </si>
  <si>
    <t>BLYSS</t>
  </si>
  <si>
    <t>Turneo Connect</t>
  </si>
  <si>
    <t>BG/C 180 SH</t>
  </si>
  <si>
    <t>przyczepa ciężarowa</t>
  </si>
  <si>
    <t>Melex 966</t>
  </si>
  <si>
    <t>wózek transportowy</t>
  </si>
  <si>
    <t>miniciągnik</t>
  </si>
  <si>
    <t>Mitsubishi MT21S</t>
  </si>
  <si>
    <t>TST70861</t>
  </si>
  <si>
    <t>Galaxy</t>
  </si>
  <si>
    <t>MASZYNY</t>
  </si>
  <si>
    <t>Pracownie i pomieszczenia Ogniska Plastycznego w budynku przy ul. Złota 6</t>
  </si>
  <si>
    <t xml:space="preserve">Ul. Złota 6 Starachowice 27-200 </t>
  </si>
  <si>
    <t>ul. Wł. Rogowskiego 14, ul. I-go Maja 4, 27-200 Starachowice</t>
  </si>
  <si>
    <t>Budynek biurowy</t>
  </si>
  <si>
    <t>ul. Złota 6</t>
  </si>
  <si>
    <t>zelbetowy</t>
  </si>
  <si>
    <t xml:space="preserve">sieć miejska </t>
  </si>
  <si>
    <t>Gotówka i inne wartości pieniężne w transporcie - teren RP</t>
  </si>
  <si>
    <t>Gotówka i inne wartości pieniężne od rabunku w lokalu</t>
  </si>
  <si>
    <t xml:space="preserve">Ubezpieczenie systemu sieci teletechnicznej, deszczowej, wodociągowej, sanitarnej  
i kanalizacyjnej (wraz z przyłączami i pokrywami)
</t>
  </si>
  <si>
    <t>34 463,51 zł /
rezerwy:
88 973,71 zł</t>
  </si>
  <si>
    <t>15 631,58 zł /
rezerwy: 
9 750,00 zł</t>
  </si>
  <si>
    <t>11 116,48 zł/
rezerwy:
60 000,00 zł</t>
  </si>
  <si>
    <t>7 715,46 zł /
rezerwy:
19 223,71 zł</t>
  </si>
  <si>
    <t>rezerwy
 19 223,71 zł</t>
  </si>
  <si>
    <t>6 500,00 zł /
rezerwy
9750,00 zł</t>
  </si>
  <si>
    <t>TST32EX</t>
  </si>
  <si>
    <t>TST71085</t>
  </si>
  <si>
    <t>2000,00 /
3000,00</t>
  </si>
  <si>
    <t>01.01.2020-31.12.2020</t>
  </si>
  <si>
    <t>23.12.2019-22.12.2020</t>
  </si>
  <si>
    <t>24.02.2020-23.02.2021</t>
  </si>
  <si>
    <t>11.04.2020-10.04.2021</t>
  </si>
  <si>
    <t>11.07.2020-10.07.2021</t>
  </si>
  <si>
    <t>18.12.2019-17.12.2020</t>
  </si>
  <si>
    <t>17.10.2020-16.10.2021</t>
  </si>
  <si>
    <t>18.02.2020-17.02.2021</t>
  </si>
  <si>
    <t>07.04.2020-06.04.2021</t>
  </si>
  <si>
    <t>04.01.2020-03.01.2021</t>
  </si>
  <si>
    <t>28.06.2020-27.06.2021</t>
  </si>
  <si>
    <t>22.12.2019-21.12.2020</t>
  </si>
  <si>
    <t>28.02.2020-27.02.2021</t>
  </si>
  <si>
    <t>19.09.2020-18.09.2021</t>
  </si>
  <si>
    <t>21.12.2019-20.12.2020</t>
  </si>
  <si>
    <t>05.12.2019-04.12.2020</t>
  </si>
  <si>
    <t>05.10.2020-04.10.2021</t>
  </si>
  <si>
    <t>27.11.2020-26.11.2021</t>
  </si>
  <si>
    <t>06.03.2020-05.03.2021</t>
  </si>
  <si>
    <t>*)rezerwa
60 000,00 zł</t>
  </si>
  <si>
    <t>Ass rozszerzony
płatny</t>
  </si>
  <si>
    <t>suma AC do siwz</t>
  </si>
  <si>
    <t>1995/_</t>
  </si>
  <si>
    <t>1560/_</t>
  </si>
  <si>
    <t>1586/_</t>
  </si>
  <si>
    <t>1150/_</t>
  </si>
  <si>
    <t>1997/_</t>
  </si>
  <si>
    <t xml:space="preserve">2953 cm3/_ </t>
  </si>
  <si>
    <t>2198 ccm3/_</t>
  </si>
  <si>
    <t>2143 cm3/_</t>
  </si>
  <si>
    <t>1896 cm3/_</t>
  </si>
  <si>
    <t>2198 cm3/_</t>
  </si>
  <si>
    <t>1499/_</t>
  </si>
  <si>
    <t>1598/_</t>
  </si>
  <si>
    <t>1498/_</t>
  </si>
  <si>
    <t>1368/_</t>
  </si>
  <si>
    <t>*) rezerwa ustanowiona po wydaniu decyzyji odmownej</t>
  </si>
  <si>
    <t xml:space="preserve">KB </t>
  </si>
  <si>
    <t>Pomieszczenia mieszkalne na III pietrze budynku bursy
(budynek wykazany przez ZSZ nr 1)</t>
  </si>
  <si>
    <t>Rodzaj wartości / przyjęta cena za m2 powierzchni użytkowej w zł dla wartości odtworzeniowej (WO)
2000,00
800,00
3000,00</t>
  </si>
  <si>
    <t xml:space="preserve"> KB</t>
  </si>
  <si>
    <t>aktualny okres ubezpieczenia</t>
  </si>
  <si>
    <t>_/750kg</t>
  </si>
  <si>
    <t>ul.  W. Borkowskiego 4, ul. Hutnicza 14, ul. Radomska 70, Złota 6, teren Powiatu</t>
  </si>
  <si>
    <r>
      <rPr>
        <strike/>
        <sz val="10"/>
        <color rgb="FF0000FF"/>
        <rFont val="Arial Narrow"/>
        <family val="2"/>
        <charset val="238"/>
      </rPr>
      <t>30</t>
    </r>
    <r>
      <rPr>
        <sz val="10"/>
        <color rgb="FF0000FF"/>
        <rFont val="Arial Narrow"/>
        <family val="2"/>
        <charset val="238"/>
      </rPr>
      <t xml:space="preserve">
12,4</t>
    </r>
  </si>
  <si>
    <r>
      <rPr>
        <strike/>
        <sz val="10"/>
        <color rgb="FF0000FF"/>
        <rFont val="Arial Narrow"/>
        <family val="2"/>
        <charset val="238"/>
      </rPr>
      <t>61</t>
    </r>
    <r>
      <rPr>
        <sz val="10"/>
        <color rgb="FF0000FF"/>
        <rFont val="Arial Narrow"/>
        <family val="2"/>
        <charset val="238"/>
      </rPr>
      <t xml:space="preserve">
20,8</t>
    </r>
  </si>
  <si>
    <r>
      <rPr>
        <strike/>
        <sz val="10"/>
        <color rgb="FF0000FF"/>
        <rFont val="Arial Narrow"/>
        <family val="2"/>
        <charset val="238"/>
      </rPr>
      <t>NIE</t>
    </r>
    <r>
      <rPr>
        <sz val="10"/>
        <color rgb="FF0000FF"/>
        <rFont val="Arial Narrow"/>
        <family val="2"/>
        <charset val="238"/>
      </rPr>
      <t xml:space="preserve">
TAK</t>
    </r>
  </si>
  <si>
    <r>
      <rPr>
        <strike/>
        <sz val="10"/>
        <color rgb="FF0000FF"/>
        <rFont val="Arial Narrow"/>
        <family val="2"/>
        <charset val="238"/>
      </rPr>
      <t>budynek spawalni</t>
    </r>
    <r>
      <rPr>
        <sz val="10"/>
        <color rgb="FF0000FF"/>
        <rFont val="Arial Narrow"/>
        <family val="2"/>
        <charset val="238"/>
      </rPr>
      <t xml:space="preserve">
gospodarczy (magazyn podręczny)</t>
    </r>
  </si>
  <si>
    <t>DMC w kg</t>
  </si>
  <si>
    <t>odmowa</t>
  </si>
  <si>
    <t>7 911,38 zł /przyczyna: deszcz nawalny</t>
  </si>
  <si>
    <t>1(rezerwa)</t>
  </si>
  <si>
    <t>60 000,00 zł /przyczyna: osobowa- wyrwa w chodniku przy wejsciu do apteki, szkoda odmówiona zamknięta z utrzymaniem rezerwy zgodnie z procedurą TU do 3 lat (do 2022r.)  tj do czasu przedawnienia</t>
  </si>
  <si>
    <t>8 390,25 zł
/przyczyna: zalanie</t>
  </si>
  <si>
    <t>1(odmowa
/rezerwa)</t>
  </si>
  <si>
    <r>
      <rPr>
        <b/>
        <sz val="11"/>
        <color rgb="FF000000"/>
        <rFont val="Cambria"/>
        <family val="1"/>
        <charset val="238"/>
      </rPr>
      <t xml:space="preserve">459,00 zł </t>
    </r>
    <r>
      <rPr>
        <sz val="11"/>
        <color rgb="FF000000"/>
        <rFont val="Cambria"/>
        <family val="1"/>
        <charset val="238"/>
      </rPr>
      <t>/ przyczyna: przepięcie</t>
    </r>
  </si>
  <si>
    <t>PRZYCZYNY WYPŁACONYCH SZKÓD (REZERW) wg stanu na dzień 06.11.2020 r.:</t>
  </si>
  <si>
    <t>rezerwa
 19 223,71 zł</t>
  </si>
  <si>
    <t>6 500,00 zł /
rezerwa
9750,00 zł</t>
  </si>
  <si>
    <t>Słupy i płyty</t>
  </si>
  <si>
    <t xml:space="preserve">Beton i stal </t>
  </si>
  <si>
    <t>drewno</t>
  </si>
  <si>
    <t>stal i żelbeton</t>
  </si>
  <si>
    <t xml:space="preserve">beton zwirowy </t>
  </si>
  <si>
    <t>stal żelbeton</t>
  </si>
  <si>
    <t>beton i drewno</t>
  </si>
  <si>
    <t>drewno i trzcina</t>
  </si>
  <si>
    <t>pustak i beton</t>
  </si>
  <si>
    <t xml:space="preserve">drewno </t>
  </si>
  <si>
    <t>Cegła</t>
  </si>
  <si>
    <t xml:space="preserve">beton </t>
  </si>
  <si>
    <t>stal drewno</t>
  </si>
  <si>
    <t>żelbetonowe i pustaki komórkowe</t>
  </si>
  <si>
    <t>Teriva</t>
  </si>
  <si>
    <t>beton</t>
  </si>
  <si>
    <t>papa termozgrzewlana</t>
  </si>
  <si>
    <t>stal</t>
  </si>
  <si>
    <r>
      <rPr>
        <b/>
        <sz val="10"/>
        <rFont val="Cambria"/>
        <family val="1"/>
        <charset val="238"/>
      </rPr>
      <t>15 631,58 zł /</t>
    </r>
    <r>
      <rPr>
        <b/>
        <sz val="10"/>
        <color rgb="FF0000FF"/>
        <rFont val="Cambria"/>
        <family val="1"/>
        <charset val="238"/>
      </rPr>
      <t xml:space="preserve">
rezerwy: 
11 708,00 zł</t>
    </r>
  </si>
  <si>
    <r>
      <t xml:space="preserve">34 463,51 zł /
</t>
    </r>
    <r>
      <rPr>
        <b/>
        <sz val="10"/>
        <color rgb="FF0000FF"/>
        <rFont val="Arial"/>
        <family val="2"/>
        <charset val="238"/>
      </rPr>
      <t>rezerwy:
90 931,71 zł</t>
    </r>
  </si>
  <si>
    <r>
      <t xml:space="preserve">9131,58 /
</t>
    </r>
    <r>
      <rPr>
        <b/>
        <sz val="11"/>
        <color rgb="FF0000FF"/>
        <rFont val="Cambria"/>
        <family val="1"/>
        <charset val="238"/>
      </rPr>
      <t>rezerwa:
1 958,00 zł</t>
    </r>
  </si>
  <si>
    <r>
      <rPr>
        <strike/>
        <sz val="9"/>
        <color rgb="FF0000FF"/>
        <rFont val="Cambria"/>
        <family val="1"/>
        <charset val="238"/>
        <scheme val="major"/>
      </rPr>
      <t>ul. Gliniana 10a, 27-200 Starachowice</t>
    </r>
    <r>
      <rPr>
        <sz val="9"/>
        <color rgb="FF0000FF"/>
        <rFont val="Cambria"/>
        <family val="1"/>
        <charset val="238"/>
        <scheme val="major"/>
      </rPr>
      <t xml:space="preserve">
Jana Pawła II 18, 27-200 Starachowice</t>
    </r>
  </si>
  <si>
    <t>7 715,46 zł /zalanie pomieszczenia budynku szkoły</t>
  </si>
  <si>
    <t>2 746,10 zł/spalenie 2 kontenerów na śmieci i uszkodzenie altany</t>
  </si>
  <si>
    <t>741,33 zł /
kradzież kostki</t>
  </si>
  <si>
    <t>1958,00 zł / stłuczenie szyb</t>
  </si>
  <si>
    <t>19 223,71 zł / szkoda osobowa, uraz ciała</t>
  </si>
  <si>
    <t>wypłata 6500,00 zł / rezerwa 
9 750,00 zł /szkoda rzeczowa, uszkodzenie pojazdu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</si>
</sst>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00000000"/>
    <numFmt numFmtId="166" formatCode="[$-415]General"/>
    <numFmt numFmtId="167" formatCode="_-* #,##0.00&quot; zł&quot;_-;\-* #,##0.00&quot; zł&quot;_-;_-* \-??&quot; zł&quot;_-;_-@_-"/>
    <numFmt numFmtId="168" formatCode="#,##0.00\ [$zł-415];[Red]\-#,##0.00\ [$zł-415]"/>
    <numFmt numFmtId="169" formatCode="#,##0.00&quot; zł&quot;"/>
    <numFmt numFmtId="170" formatCode="_-* #,##0.00\ [$zł-415]_-;\-* #,##0.00\ [$zł-415]_-;_-* &quot;-&quot;??\ [$zł-415]_-;_-@_-"/>
  </numFmts>
  <fonts count="8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8"/>
      <color rgb="FF0000FF"/>
      <name val="Cambria"/>
      <family val="1"/>
      <charset val="238"/>
      <scheme val="major"/>
    </font>
    <font>
      <b/>
      <sz val="11"/>
      <color rgb="FF0000FF"/>
      <name val="Arial Narrow"/>
      <family val="2"/>
      <charset val="238"/>
    </font>
    <font>
      <b/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sz val="11"/>
      <color rgb="FFFF0000"/>
      <name val="Arial Narrow"/>
      <family val="2"/>
      <charset val="238"/>
    </font>
    <font>
      <sz val="11"/>
      <color rgb="FF0000FF"/>
      <name val="Arial Narrow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8"/>
      <color indexed="8"/>
      <name val="Cambria"/>
      <family val="1"/>
      <charset val="238"/>
      <scheme val="major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rgb="FF0000FF"/>
      <name val="Cambria"/>
      <family val="1"/>
      <charset val="238"/>
    </font>
    <font>
      <b/>
      <sz val="10"/>
      <color rgb="FF0000FF"/>
      <name val="Cambria"/>
      <family val="1"/>
      <charset val="238"/>
    </font>
    <font>
      <sz val="9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sz val="11"/>
      <color rgb="FF000000"/>
      <name val="Czcionka tekstu podstawowego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name val="Arial CE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9"/>
      <name val="Arial Narrow"/>
      <family val="2"/>
      <charset val="238"/>
    </font>
    <font>
      <sz val="10"/>
      <color indexed="9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7.5"/>
      <color indexed="8"/>
      <name val="Arial Narrow"/>
      <family val="2"/>
      <charset val="238"/>
    </font>
    <font>
      <sz val="7.5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rgb="FF000000"/>
      <name val="Cambria"/>
      <family val="1"/>
      <charset val="238"/>
    </font>
    <font>
      <b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10"/>
      <color rgb="FF0000FF"/>
      <name val="Arial Narrow"/>
      <family val="2"/>
      <charset val="238"/>
    </font>
    <font>
      <strike/>
      <sz val="10"/>
      <color rgb="FF0000FF"/>
      <name val="Arial Narrow"/>
      <family val="2"/>
      <charset val="238"/>
    </font>
    <font>
      <sz val="10"/>
      <color rgb="FF0000FF"/>
      <name val="Times New Roman"/>
      <family val="1"/>
      <charset val="238"/>
    </font>
    <font>
      <sz val="10"/>
      <color rgb="FF0000FF"/>
      <name val="Arial"/>
      <family val="2"/>
      <charset val="238"/>
    </font>
    <font>
      <b/>
      <sz val="8"/>
      <color rgb="FF0000FF"/>
      <name val="Cambria"/>
      <family val="1"/>
      <charset val="238"/>
      <scheme val="major"/>
    </font>
    <font>
      <strike/>
      <sz val="8"/>
      <color rgb="FF0000FF"/>
      <name val="Cambria"/>
      <family val="1"/>
      <charset val="238"/>
      <scheme val="major"/>
    </font>
    <font>
      <b/>
      <sz val="11"/>
      <color rgb="FFFF0000"/>
      <name val="Cambria"/>
      <family val="1"/>
      <charset val="238"/>
    </font>
    <font>
      <sz val="8"/>
      <color rgb="FF0000FF"/>
      <name val="Cambria"/>
      <family val="1"/>
      <charset val="238"/>
    </font>
    <font>
      <i/>
      <sz val="9"/>
      <color rgb="FF0000FF"/>
      <name val="Times New Roman"/>
      <family val="1"/>
      <charset val="238"/>
    </font>
    <font>
      <strike/>
      <sz val="10"/>
      <color rgb="FF0000FF"/>
      <name val="Cambria"/>
      <family val="1"/>
      <charset val="238"/>
      <scheme val="major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2"/>
      <color rgb="FF0000FF"/>
      <name val="Arial"/>
      <family val="2"/>
      <charset val="238"/>
    </font>
    <font>
      <i/>
      <sz val="8"/>
      <color rgb="FF0000FF"/>
      <name val="Cambria"/>
      <family val="1"/>
      <charset val="238"/>
    </font>
    <font>
      <b/>
      <sz val="10"/>
      <color rgb="FF0000FF"/>
      <name val="Arial"/>
      <family val="2"/>
      <charset val="238"/>
    </font>
    <font>
      <sz val="9"/>
      <color rgb="FF0000FF"/>
      <name val="Cambria"/>
      <family val="1"/>
      <charset val="238"/>
      <scheme val="major"/>
    </font>
    <font>
      <strike/>
      <sz val="9"/>
      <color rgb="FF0000FF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0">
    <xf numFmtId="0" fontId="0" fillId="0" borderId="0"/>
    <xf numFmtId="0" fontId="11" fillId="0" borderId="0"/>
    <xf numFmtId="0" fontId="12" fillId="0" borderId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5" fillId="0" borderId="0"/>
    <xf numFmtId="0" fontId="6" fillId="0" borderId="0"/>
    <xf numFmtId="166" fontId="37" fillId="0" borderId="0"/>
    <xf numFmtId="0" fontId="3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9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/>
    <xf numFmtId="0" fontId="45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99">
    <xf numFmtId="0" fontId="0" fillId="0" borderId="0" xfId="0"/>
    <xf numFmtId="0" fontId="10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3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/>
    </xf>
    <xf numFmtId="0" fontId="15" fillId="3" borderId="0" xfId="0" applyFont="1" applyFill="1"/>
    <xf numFmtId="164" fontId="15" fillId="3" borderId="0" xfId="0" applyNumberFormat="1" applyFont="1" applyFill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0" applyNumberFormat="1" applyFont="1"/>
    <xf numFmtId="44" fontId="16" fillId="0" borderId="0" xfId="3" applyFont="1"/>
    <xf numFmtId="0" fontId="20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8" fontId="16" fillId="0" borderId="1" xfId="0" applyNumberFormat="1" applyFont="1" applyBorder="1" applyAlignment="1">
      <alignment horizontal="right" vertical="top" wrapText="1"/>
    </xf>
    <xf numFmtId="44" fontId="20" fillId="2" borderId="2" xfId="3" applyFont="1" applyFill="1" applyBorder="1" applyAlignment="1">
      <alignment horizontal="center" vertical="center"/>
    </xf>
    <xf numFmtId="10" fontId="16" fillId="0" borderId="0" xfId="3" applyNumberFormat="1" applyFont="1"/>
    <xf numFmtId="44" fontId="22" fillId="0" borderId="0" xfId="3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44" fontId="21" fillId="0" borderId="0" xfId="3" applyFont="1" applyFill="1" applyBorder="1" applyAlignment="1">
      <alignment horizontal="right" vertical="top" wrapText="1"/>
    </xf>
    <xf numFmtId="44" fontId="20" fillId="0" borderId="0" xfId="3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/>
    </xf>
    <xf numFmtId="44" fontId="20" fillId="0" borderId="0" xfId="3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44" fontId="16" fillId="0" borderId="0" xfId="3" applyFont="1" applyFill="1" applyBorder="1" applyAlignment="1" applyProtection="1">
      <alignment horizontal="right" vertical="top" wrapText="1"/>
      <protection locked="0"/>
    </xf>
    <xf numFmtId="44" fontId="16" fillId="0" borderId="0" xfId="3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/>
    <xf numFmtId="44" fontId="16" fillId="0" borderId="0" xfId="3" applyFont="1" applyFill="1" applyBorder="1" applyAlignment="1"/>
    <xf numFmtId="0" fontId="23" fillId="3" borderId="0" xfId="0" applyFont="1" applyFill="1"/>
    <xf numFmtId="0" fontId="24" fillId="3" borderId="0" xfId="0" applyFont="1" applyFill="1"/>
    <xf numFmtId="0" fontId="9" fillId="3" borderId="0" xfId="0" applyFont="1" applyFill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164" fontId="16" fillId="0" borderId="1" xfId="3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44" fontId="20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4" fontId="16" fillId="0" borderId="0" xfId="3" applyFont="1" applyAlignment="1">
      <alignment vertical="center"/>
    </xf>
    <xf numFmtId="44" fontId="16" fillId="0" borderId="0" xfId="3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44" fontId="21" fillId="2" borderId="1" xfId="3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165" fontId="20" fillId="0" borderId="1" xfId="3" applyNumberFormat="1" applyFont="1" applyFill="1" applyBorder="1" applyAlignment="1">
      <alignment horizontal="left" vertical="center" wrapText="1"/>
    </xf>
    <xf numFmtId="44" fontId="20" fillId="2" borderId="1" xfId="3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4" fontId="16" fillId="3" borderId="1" xfId="3" applyNumberFormat="1" applyFont="1" applyFill="1" applyBorder="1" applyAlignment="1" applyProtection="1">
      <alignment horizontal="right" vertical="center"/>
      <protection locked="0"/>
    </xf>
    <xf numFmtId="44" fontId="16" fillId="3" borderId="1" xfId="3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vertical="center"/>
    </xf>
    <xf numFmtId="44" fontId="16" fillId="3" borderId="0" xfId="3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44" fontId="16" fillId="0" borderId="0" xfId="3" applyFont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165" fontId="20" fillId="0" borderId="1" xfId="3" applyNumberFormat="1" applyFont="1" applyBorder="1" applyAlignment="1">
      <alignment horizontal="left" vertical="center" wrapText="1"/>
    </xf>
    <xf numFmtId="44" fontId="20" fillId="4" borderId="1" xfId="3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top" wrapText="1"/>
    </xf>
    <xf numFmtId="44" fontId="20" fillId="4" borderId="2" xfId="3" applyFont="1" applyFill="1" applyBorder="1" applyAlignment="1">
      <alignment horizontal="center" vertical="center"/>
    </xf>
    <xf numFmtId="0" fontId="0" fillId="0" borderId="0" xfId="0"/>
    <xf numFmtId="0" fontId="28" fillId="8" borderId="1" xfId="0" applyFont="1" applyFill="1" applyBorder="1" applyAlignment="1">
      <alignment horizontal="center" vertical="center" wrapText="1"/>
    </xf>
    <xf numFmtId="0" fontId="28" fillId="8" borderId="1" xfId="0" quotePrefix="1" applyFont="1" applyFill="1" applyBorder="1" applyAlignment="1">
      <alignment horizontal="center" vertical="center" wrapText="1"/>
    </xf>
    <xf numFmtId="1" fontId="28" fillId="8" borderId="1" xfId="0" applyNumberFormat="1" applyFont="1" applyFill="1" applyBorder="1" applyAlignment="1">
      <alignment horizontal="center" vertical="center" wrapText="1"/>
    </xf>
    <xf numFmtId="0" fontId="19" fillId="8" borderId="3" xfId="0" quotePrefix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164" fontId="15" fillId="3" borderId="1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1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 applyProtection="1">
      <alignment horizontal="center" vertical="center" wrapText="1"/>
      <protection locked="0"/>
    </xf>
    <xf numFmtId="1" fontId="19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4" fontId="16" fillId="0" borderId="1" xfId="3" applyNumberFormat="1" applyFont="1" applyFill="1" applyBorder="1" applyAlignment="1" applyProtection="1">
      <alignment horizontal="right" vertical="center"/>
      <protection locked="0"/>
    </xf>
    <xf numFmtId="44" fontId="16" fillId="0" borderId="1" xfId="3" applyNumberFormat="1" applyFont="1" applyFill="1" applyBorder="1" applyAlignment="1" applyProtection="1">
      <alignment horizontal="right" vertical="center" wrapText="1"/>
      <protection locked="0"/>
    </xf>
    <xf numFmtId="44" fontId="16" fillId="0" borderId="1" xfId="3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horizontal="center"/>
    </xf>
    <xf numFmtId="44" fontId="19" fillId="3" borderId="1" xfId="7" applyNumberFormat="1" applyFont="1" applyFill="1" applyBorder="1" applyAlignment="1" applyProtection="1">
      <alignment horizontal="center" vertical="center" wrapText="1"/>
      <protection locked="0"/>
    </xf>
    <xf numFmtId="8" fontId="16" fillId="3" borderId="1" xfId="3" applyNumberFormat="1" applyFont="1" applyFill="1" applyBorder="1" applyAlignment="1" applyProtection="1">
      <alignment horizontal="right" vertical="center"/>
      <protection locked="0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vertical="center"/>
    </xf>
    <xf numFmtId="44" fontId="19" fillId="0" borderId="1" xfId="7" applyFont="1" applyBorder="1" applyAlignment="1">
      <alignment vertical="center"/>
    </xf>
    <xf numFmtId="0" fontId="34" fillId="0" borderId="1" xfId="8" applyFont="1" applyFill="1" applyBorder="1" applyAlignment="1">
      <alignment wrapText="1"/>
    </xf>
    <xf numFmtId="0" fontId="46" fillId="3" borderId="1" xfId="9" applyFont="1" applyFill="1" applyBorder="1" applyAlignment="1">
      <alignment horizontal="center" vertical="center" wrapText="1"/>
    </xf>
    <xf numFmtId="0" fontId="8" fillId="3" borderId="1" xfId="9" applyFont="1" applyFill="1" applyBorder="1" applyAlignment="1">
      <alignment horizontal="center" vertical="center" wrapText="1"/>
    </xf>
    <xf numFmtId="0" fontId="46" fillId="5" borderId="7" xfId="9" applyFont="1" applyFill="1" applyBorder="1" applyAlignment="1">
      <alignment horizontal="center" vertical="center" wrapText="1"/>
    </xf>
    <xf numFmtId="0" fontId="46" fillId="5" borderId="10" xfId="9" applyFont="1" applyFill="1" applyBorder="1" applyAlignment="1">
      <alignment horizontal="center" vertical="center" wrapText="1"/>
    </xf>
    <xf numFmtId="0" fontId="46" fillId="5" borderId="11" xfId="9" applyFont="1" applyFill="1" applyBorder="1" applyAlignment="1">
      <alignment horizontal="center" vertical="center" wrapText="1"/>
    </xf>
    <xf numFmtId="0" fontId="46" fillId="5" borderId="1" xfId="9" applyFont="1" applyFill="1" applyBorder="1" applyAlignment="1">
      <alignment horizontal="center" vertical="center" wrapText="1"/>
    </xf>
    <xf numFmtId="0" fontId="10" fillId="5" borderId="1" xfId="9" applyFont="1" applyFill="1" applyBorder="1" applyAlignment="1">
      <alignment horizontal="center" vertical="center" wrapText="1"/>
    </xf>
    <xf numFmtId="0" fontId="49" fillId="5" borderId="1" xfId="9" applyFont="1" applyFill="1" applyBorder="1" applyAlignment="1">
      <alignment horizontal="center" vertical="center" wrapText="1"/>
    </xf>
    <xf numFmtId="0" fontId="8" fillId="5" borderId="1" xfId="9" applyFont="1" applyFill="1" applyBorder="1" applyAlignment="1">
      <alignment horizontal="center" vertical="center" wrapText="1"/>
    </xf>
    <xf numFmtId="0" fontId="48" fillId="5" borderId="7" xfId="9" applyFont="1" applyFill="1" applyBorder="1" applyAlignment="1">
      <alignment horizontal="center" vertical="center" wrapText="1"/>
    </xf>
    <xf numFmtId="0" fontId="50" fillId="3" borderId="1" xfId="9" applyFont="1" applyFill="1" applyBorder="1" applyAlignment="1">
      <alignment horizontal="center" vertical="center" wrapText="1"/>
    </xf>
    <xf numFmtId="49" fontId="5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" xfId="9" applyFont="1" applyFill="1" applyBorder="1" applyAlignment="1" applyProtection="1">
      <alignment horizontal="center" vertical="center" wrapText="1"/>
      <protection locked="0"/>
    </xf>
    <xf numFmtId="164" fontId="50" fillId="3" borderId="1" xfId="9" applyNumberFormat="1" applyFont="1" applyFill="1" applyBorder="1" applyAlignment="1" applyProtection="1">
      <alignment horizontal="center" vertical="center" wrapText="1"/>
      <protection locked="0"/>
    </xf>
    <xf numFmtId="2" fontId="50" fillId="3" borderId="1" xfId="9" applyNumberFormat="1" applyFont="1" applyFill="1" applyBorder="1" applyAlignment="1" applyProtection="1">
      <alignment horizontal="center" vertical="center" wrapText="1"/>
      <protection locked="0"/>
    </xf>
    <xf numFmtId="49" fontId="51" fillId="3" borderId="1" xfId="9" applyNumberFormat="1" applyFont="1" applyFill="1" applyBorder="1" applyAlignment="1" applyProtection="1">
      <alignment horizontal="center" vertical="center" wrapText="1"/>
      <protection locked="0"/>
    </xf>
    <xf numFmtId="164" fontId="5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1" fillId="3" borderId="1" xfId="9" applyFont="1" applyFill="1" applyBorder="1" applyAlignment="1" applyProtection="1">
      <alignment horizontal="center" vertical="center" wrapText="1"/>
      <protection locked="0"/>
    </xf>
    <xf numFmtId="0" fontId="10" fillId="3" borderId="1" xfId="9" applyFont="1" applyFill="1" applyBorder="1" applyAlignment="1" applyProtection="1">
      <alignment horizontal="center" vertical="center" wrapText="1"/>
      <protection locked="0"/>
    </xf>
    <xf numFmtId="49" fontId="52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2" xfId="9" applyFont="1" applyFill="1" applyBorder="1" applyAlignment="1">
      <alignment horizontal="center" vertical="center" wrapText="1"/>
    </xf>
    <xf numFmtId="49" fontId="50" fillId="11" borderId="12" xfId="9" applyNumberFormat="1" applyFont="1" applyFill="1" applyBorder="1" applyAlignment="1" applyProtection="1">
      <alignment horizontal="center" vertical="center" wrapText="1"/>
      <protection locked="0"/>
    </xf>
    <xf numFmtId="0" fontId="50" fillId="12" borderId="12" xfId="9" applyFont="1" applyFill="1" applyBorder="1" applyAlignment="1" applyProtection="1">
      <alignment horizontal="center" vertical="center" wrapText="1"/>
      <protection locked="0"/>
    </xf>
    <xf numFmtId="0" fontId="50" fillId="11" borderId="12" xfId="9" applyFont="1" applyFill="1" applyBorder="1" applyAlignment="1" applyProtection="1">
      <alignment horizontal="center" vertical="center" wrapText="1"/>
      <protection locked="0"/>
    </xf>
    <xf numFmtId="169" fontId="50" fillId="12" borderId="12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2" xfId="9" applyFont="1" applyFill="1" applyBorder="1" applyAlignment="1" applyProtection="1">
      <alignment horizontal="center" vertical="center" wrapText="1"/>
      <protection locked="0"/>
    </xf>
    <xf numFmtId="169" fontId="51" fillId="11" borderId="12" xfId="9" applyNumberFormat="1" applyFont="1" applyFill="1" applyBorder="1" applyAlignment="1" applyProtection="1">
      <alignment horizontal="center" vertical="center" wrapText="1"/>
      <protection locked="0"/>
    </xf>
    <xf numFmtId="169" fontId="50" fillId="11" borderId="12" xfId="9" applyNumberFormat="1" applyFont="1" applyFill="1" applyBorder="1" applyAlignment="1" applyProtection="1">
      <alignment horizontal="center" vertical="center" wrapText="1"/>
      <protection locked="0"/>
    </xf>
    <xf numFmtId="2" fontId="50" fillId="11" borderId="12" xfId="9" applyNumberFormat="1" applyFont="1" applyFill="1" applyBorder="1" applyAlignment="1" applyProtection="1">
      <alignment horizontal="center" vertical="center" wrapText="1"/>
      <protection locked="0"/>
    </xf>
    <xf numFmtId="49" fontId="54" fillId="11" borderId="12" xfId="9" applyNumberFormat="1" applyFont="1" applyFill="1" applyBorder="1" applyAlignment="1" applyProtection="1">
      <alignment horizontal="center" vertical="center" wrapText="1"/>
      <protection locked="0"/>
    </xf>
    <xf numFmtId="0" fontId="10" fillId="11" borderId="12" xfId="9" applyFont="1" applyFill="1" applyBorder="1" applyAlignment="1" applyProtection="1">
      <alignment horizontal="center" vertical="center" wrapText="1"/>
      <protection locked="0"/>
    </xf>
    <xf numFmtId="49" fontId="55" fillId="11" borderId="12" xfId="9" applyNumberFormat="1" applyFont="1" applyFill="1" applyBorder="1" applyAlignment="1" applyProtection="1">
      <alignment horizontal="center" vertical="center" wrapText="1"/>
      <protection locked="0"/>
    </xf>
    <xf numFmtId="49" fontId="57" fillId="11" borderId="12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9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52" fillId="3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56" fillId="3" borderId="0" xfId="0" applyFont="1" applyFill="1" applyAlignment="1">
      <alignment horizontal="center" vertical="top" wrapText="1"/>
    </xf>
    <xf numFmtId="49" fontId="55" fillId="11" borderId="12" xfId="9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 wrapText="1"/>
    </xf>
    <xf numFmtId="0" fontId="8" fillId="5" borderId="0" xfId="0" applyFont="1" applyFill="1" applyAlignment="1">
      <alignment horizontal="left"/>
    </xf>
    <xf numFmtId="169" fontId="50" fillId="12" borderId="1" xfId="9" applyNumberFormat="1" applyFont="1" applyFill="1" applyBorder="1" applyAlignment="1" applyProtection="1">
      <alignment horizontal="center" vertical="center" wrapText="1"/>
      <protection locked="0"/>
    </xf>
    <xf numFmtId="0" fontId="50" fillId="11" borderId="1" xfId="9" applyFont="1" applyFill="1" applyBorder="1" applyAlignment="1" applyProtection="1">
      <alignment horizontal="center" vertical="center" wrapText="1"/>
      <protection locked="0"/>
    </xf>
    <xf numFmtId="0" fontId="50" fillId="12" borderId="13" xfId="9" applyFont="1" applyFill="1" applyBorder="1" applyAlignment="1" applyProtection="1">
      <alignment horizontal="center" vertical="center" wrapText="1"/>
      <protection locked="0"/>
    </xf>
    <xf numFmtId="0" fontId="46" fillId="3" borderId="2" xfId="9" applyFont="1" applyFill="1" applyBorder="1" applyAlignment="1">
      <alignment horizontal="center" vertical="center" wrapText="1"/>
    </xf>
    <xf numFmtId="168" fontId="8" fillId="3" borderId="1" xfId="9" applyNumberFormat="1" applyFont="1" applyFill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70" fontId="50" fillId="3" borderId="1" xfId="9" applyNumberFormat="1" applyFont="1" applyFill="1" applyBorder="1" applyAlignment="1" applyProtection="1">
      <alignment horizontal="center" vertical="center" wrapText="1"/>
      <protection locked="0"/>
    </xf>
    <xf numFmtId="170" fontId="58" fillId="3" borderId="1" xfId="9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44" fontId="50" fillId="3" borderId="1" xfId="3" applyFont="1" applyFill="1" applyBorder="1" applyAlignment="1" applyProtection="1">
      <alignment horizontal="center" vertical="center" wrapText="1"/>
      <protection locked="0"/>
    </xf>
    <xf numFmtId="0" fontId="53" fillId="3" borderId="1" xfId="9" applyFont="1" applyFill="1" applyBorder="1" applyAlignment="1">
      <alignment horizontal="center" vertical="top" wrapText="1"/>
    </xf>
    <xf numFmtId="0" fontId="10" fillId="3" borderId="1" xfId="9" applyFont="1" applyFill="1" applyBorder="1" applyAlignment="1">
      <alignment horizontal="center"/>
    </xf>
    <xf numFmtId="44" fontId="10" fillId="3" borderId="1" xfId="3" applyFont="1" applyFill="1" applyBorder="1" applyAlignment="1">
      <alignment horizontal="center"/>
    </xf>
    <xf numFmtId="2" fontId="54" fillId="3" borderId="1" xfId="9" applyNumberFormat="1" applyFont="1" applyFill="1" applyBorder="1" applyAlignment="1" applyProtection="1">
      <alignment horizontal="center" vertical="center" wrapText="1"/>
      <protection locked="0"/>
    </xf>
    <xf numFmtId="17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44" fontId="53" fillId="3" borderId="1" xfId="3" applyFont="1" applyFill="1" applyBorder="1" applyAlignment="1">
      <alignment horizontal="center" vertical="top"/>
    </xf>
    <xf numFmtId="44" fontId="50" fillId="11" borderId="12" xfId="3" applyFont="1" applyFill="1" applyBorder="1" applyAlignment="1" applyProtection="1">
      <alignment horizontal="center" vertical="center" wrapText="1"/>
      <protection locked="0"/>
    </xf>
    <xf numFmtId="44" fontId="58" fillId="11" borderId="12" xfId="3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/>
    </xf>
    <xf numFmtId="44" fontId="10" fillId="0" borderId="1" xfId="3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 applyProtection="1">
      <alignment vertical="center" wrapText="1"/>
      <protection locked="0"/>
    </xf>
    <xf numFmtId="0" fontId="10" fillId="11" borderId="0" xfId="0" applyFont="1" applyFill="1" applyBorder="1" applyAlignment="1" applyProtection="1">
      <alignment horizontal="center" vertical="center" wrapText="1"/>
      <protection locked="0"/>
    </xf>
    <xf numFmtId="169" fontId="46" fillId="11" borderId="0" xfId="0" applyNumberFormat="1" applyFont="1" applyFill="1" applyBorder="1" applyAlignment="1" applyProtection="1">
      <alignment vertical="center" wrapText="1"/>
      <protection locked="0"/>
    </xf>
    <xf numFmtId="49" fontId="10" fillId="3" borderId="3" xfId="9" applyNumberFormat="1" applyFont="1" applyFill="1" applyBorder="1" applyAlignment="1" applyProtection="1">
      <alignment vertical="center" wrapText="1"/>
      <protection locked="0"/>
    </xf>
    <xf numFmtId="164" fontId="60" fillId="3" borderId="3" xfId="9" applyNumberFormat="1" applyFont="1" applyFill="1" applyBorder="1" applyAlignment="1" applyProtection="1">
      <alignment vertical="center" wrapText="1"/>
      <protection locked="0"/>
    </xf>
    <xf numFmtId="16" fontId="10" fillId="0" borderId="1" xfId="0" applyNumberFormat="1" applyFont="1" applyBorder="1" applyAlignment="1">
      <alignment horizontal="center" vertical="center" wrapText="1"/>
    </xf>
    <xf numFmtId="0" fontId="10" fillId="3" borderId="0" xfId="9" applyFont="1" applyFill="1" applyBorder="1" applyAlignment="1">
      <alignment horizontal="center" vertical="center" wrapText="1"/>
    </xf>
    <xf numFmtId="49" fontId="10" fillId="3" borderId="0" xfId="9" applyNumberFormat="1" applyFont="1" applyFill="1" applyBorder="1" applyAlignment="1" applyProtection="1">
      <alignment vertical="center" wrapText="1"/>
      <protection locked="0"/>
    </xf>
    <xf numFmtId="0" fontId="10" fillId="3" borderId="0" xfId="9" applyFont="1" applyFill="1" applyBorder="1" applyAlignment="1" applyProtection="1">
      <alignment horizontal="center" vertical="center" wrapText="1"/>
      <protection locked="0"/>
    </xf>
    <xf numFmtId="164" fontId="60" fillId="3" borderId="0" xfId="9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/>
    <xf numFmtId="44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3" borderId="1" xfId="0" applyFont="1" applyFill="1" applyBorder="1"/>
    <xf numFmtId="44" fontId="10" fillId="3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164" fontId="8" fillId="0" borderId="0" xfId="0" applyNumberFormat="1" applyFont="1"/>
    <xf numFmtId="49" fontId="59" fillId="3" borderId="1" xfId="0" applyNumberFormat="1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6" borderId="0" xfId="0" applyFill="1"/>
    <xf numFmtId="1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>
      <alignment horizontal="center" vertical="center"/>
    </xf>
    <xf numFmtId="0" fontId="10" fillId="6" borderId="0" xfId="0" applyFont="1" applyFill="1"/>
    <xf numFmtId="169" fontId="50" fillId="12" borderId="2" xfId="9" applyNumberFormat="1" applyFont="1" applyFill="1" applyBorder="1" applyAlignment="1" applyProtection="1">
      <alignment horizontal="center" vertical="center" wrapText="1"/>
      <protection locked="0"/>
    </xf>
    <xf numFmtId="44" fontId="10" fillId="3" borderId="2" xfId="3" applyFont="1" applyFill="1" applyBorder="1" applyAlignment="1">
      <alignment horizontal="center"/>
    </xf>
    <xf numFmtId="0" fontId="10" fillId="3" borderId="2" xfId="9" applyFont="1" applyFill="1" applyBorder="1" applyAlignment="1">
      <alignment horizontal="center"/>
    </xf>
    <xf numFmtId="169" fontId="51" fillId="11" borderId="2" xfId="9" applyNumberFormat="1" applyFont="1" applyFill="1" applyBorder="1" applyAlignment="1" applyProtection="1">
      <alignment horizontal="center" vertical="center" wrapText="1"/>
      <protection locked="0"/>
    </xf>
    <xf numFmtId="0" fontId="50" fillId="11" borderId="2" xfId="9" applyFont="1" applyFill="1" applyBorder="1" applyAlignment="1" applyProtection="1">
      <alignment horizontal="center" vertical="center" wrapText="1"/>
      <protection locked="0"/>
    </xf>
    <xf numFmtId="0" fontId="50" fillId="12" borderId="16" xfId="9" applyFont="1" applyFill="1" applyBorder="1" applyAlignment="1" applyProtection="1">
      <alignment horizontal="center" vertical="center" wrapText="1"/>
      <protection locked="0"/>
    </xf>
    <xf numFmtId="0" fontId="50" fillId="12" borderId="15" xfId="9" applyFont="1" applyFill="1" applyBorder="1" applyAlignment="1" applyProtection="1">
      <alignment horizontal="center" vertical="center" wrapText="1"/>
      <protection locked="0"/>
    </xf>
    <xf numFmtId="49" fontId="50" fillId="11" borderId="15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5" xfId="9" applyFont="1" applyFill="1" applyBorder="1" applyAlignment="1">
      <alignment horizontal="center" vertical="center" wrapText="1"/>
    </xf>
    <xf numFmtId="0" fontId="26" fillId="3" borderId="1" xfId="9" applyFont="1" applyFill="1" applyBorder="1" applyAlignment="1" applyProtection="1">
      <alignment horizontal="left" vertical="center" wrapText="1"/>
      <protection locked="0"/>
    </xf>
    <xf numFmtId="2" fontId="62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2" fillId="3" borderId="1" xfId="9" applyFont="1" applyFill="1" applyBorder="1" applyAlignment="1" applyProtection="1">
      <alignment horizontal="center" vertical="center" wrapText="1"/>
      <protection locked="0"/>
    </xf>
    <xf numFmtId="49" fontId="62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2" fillId="3" borderId="1" xfId="9" applyFont="1" applyFill="1" applyBorder="1" applyAlignment="1">
      <alignment horizontal="center" vertical="center" wrapText="1"/>
    </xf>
    <xf numFmtId="164" fontId="62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0" fillId="3" borderId="15" xfId="9" applyFont="1" applyFill="1" applyBorder="1" applyAlignment="1" applyProtection="1">
      <alignment horizontal="center" vertical="center" wrapText="1"/>
      <protection locked="0"/>
    </xf>
    <xf numFmtId="169" fontId="50" fillId="11" borderId="15" xfId="9" applyNumberFormat="1" applyFont="1" applyFill="1" applyBorder="1" applyAlignment="1" applyProtection="1">
      <alignment horizontal="center" vertical="center" wrapText="1"/>
      <protection locked="0"/>
    </xf>
    <xf numFmtId="0" fontId="10" fillId="11" borderId="15" xfId="9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0" fillId="3" borderId="17" xfId="9" applyFont="1" applyFill="1" applyBorder="1" applyAlignment="1">
      <alignment horizontal="center" vertical="center" wrapText="1"/>
    </xf>
    <xf numFmtId="49" fontId="50" fillId="11" borderId="17" xfId="9" applyNumberFormat="1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>
      <alignment horizontal="left"/>
    </xf>
    <xf numFmtId="0" fontId="50" fillId="12" borderId="17" xfId="9" applyFont="1" applyFill="1" applyBorder="1" applyAlignment="1" applyProtection="1">
      <alignment horizontal="center" vertical="center" wrapText="1"/>
      <protection locked="0"/>
    </xf>
    <xf numFmtId="0" fontId="50" fillId="11" borderId="17" xfId="9" applyFont="1" applyFill="1" applyBorder="1" applyAlignment="1" applyProtection="1">
      <alignment horizontal="center" vertical="center" wrapText="1"/>
      <protection locked="0"/>
    </xf>
    <xf numFmtId="169" fontId="51" fillId="11" borderId="17" xfId="9" applyNumberFormat="1" applyFont="1" applyFill="1" applyBorder="1" applyAlignment="1" applyProtection="1">
      <alignment horizontal="center" vertical="center" wrapText="1"/>
      <protection locked="0"/>
    </xf>
    <xf numFmtId="169" fontId="50" fillId="12" borderId="17" xfId="9" applyNumberFormat="1" applyFont="1" applyFill="1" applyBorder="1" applyAlignment="1" applyProtection="1">
      <alignment horizontal="center" vertical="center" wrapText="1"/>
      <protection locked="0"/>
    </xf>
    <xf numFmtId="2" fontId="50" fillId="11" borderId="17" xfId="9" applyNumberFormat="1" applyFont="1" applyFill="1" applyBorder="1" applyAlignment="1" applyProtection="1">
      <alignment horizontal="center" vertical="center" wrapText="1"/>
      <protection locked="0"/>
    </xf>
    <xf numFmtId="44" fontId="50" fillId="11" borderId="17" xfId="3" applyFont="1" applyFill="1" applyBorder="1" applyAlignment="1" applyProtection="1">
      <alignment horizontal="center" vertical="center" wrapText="1"/>
      <protection locked="0"/>
    </xf>
    <xf numFmtId="0" fontId="50" fillId="3" borderId="17" xfId="9" applyFont="1" applyFill="1" applyBorder="1" applyAlignment="1" applyProtection="1">
      <alignment horizontal="center" vertical="center" wrapText="1"/>
      <protection locked="0"/>
    </xf>
    <xf numFmtId="169" fontId="50" fillId="11" borderId="17" xfId="9" applyNumberFormat="1" applyFont="1" applyFill="1" applyBorder="1" applyAlignment="1" applyProtection="1">
      <alignment horizontal="center" vertical="center" wrapText="1"/>
      <protection locked="0"/>
    </xf>
    <xf numFmtId="0" fontId="10" fillId="11" borderId="17" xfId="9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63" fillId="0" borderId="5" xfId="0" applyFont="1" applyBorder="1" applyAlignment="1">
      <alignment horizontal="center" wrapText="1"/>
    </xf>
    <xf numFmtId="0" fontId="29" fillId="9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right" vertical="center"/>
    </xf>
    <xf numFmtId="164" fontId="30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/>
    </xf>
    <xf numFmtId="0" fontId="32" fillId="0" borderId="1" xfId="0" applyNumberFormat="1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164" fontId="63" fillId="0" borderId="0" xfId="0" applyNumberFormat="1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3" fillId="0" borderId="0" xfId="0" applyNumberFormat="1" applyFont="1"/>
    <xf numFmtId="164" fontId="5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16" fillId="3" borderId="1" xfId="3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8" fontId="16" fillId="0" borderId="1" xfId="3" applyNumberFormat="1" applyFont="1" applyFill="1" applyBorder="1" applyAlignment="1">
      <alignment horizontal="right" vertical="center"/>
    </xf>
    <xf numFmtId="0" fontId="16" fillId="0" borderId="1" xfId="0" applyFont="1" applyBorder="1" applyAlignment="1"/>
    <xf numFmtId="0" fontId="16" fillId="0" borderId="0" xfId="0" applyFont="1" applyAlignment="1">
      <alignment horizontal="center"/>
    </xf>
    <xf numFmtId="0" fontId="64" fillId="0" borderId="0" xfId="0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quotePrefix="1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0" fontId="19" fillId="3" borderId="3" xfId="0" quotePrefix="1" applyFont="1" applyFill="1" applyBorder="1" applyAlignment="1">
      <alignment horizontal="center" vertical="center"/>
    </xf>
    <xf numFmtId="0" fontId="15" fillId="3" borderId="1" xfId="0" quotePrefix="1" applyFont="1" applyFill="1" applyBorder="1" applyAlignment="1">
      <alignment horizontal="center" vertical="center" wrapText="1"/>
    </xf>
    <xf numFmtId="0" fontId="0" fillId="3" borderId="0" xfId="0" applyFill="1"/>
    <xf numFmtId="0" fontId="19" fillId="3" borderId="3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49" fontId="10" fillId="11" borderId="12" xfId="9" applyNumberFormat="1" applyFont="1" applyFill="1" applyBorder="1" applyAlignment="1" applyProtection="1">
      <alignment horizontal="center" vertical="center" wrapText="1"/>
      <protection locked="0"/>
    </xf>
    <xf numFmtId="0" fontId="46" fillId="10" borderId="1" xfId="9" applyFont="1" applyFill="1" applyBorder="1" applyAlignment="1">
      <alignment horizontal="center" vertical="center" wrapText="1"/>
    </xf>
    <xf numFmtId="0" fontId="46" fillId="6" borderId="1" xfId="9" applyFont="1" applyFill="1" applyBorder="1" applyAlignment="1">
      <alignment horizontal="center" vertical="center" wrapText="1"/>
    </xf>
    <xf numFmtId="0" fontId="26" fillId="3" borderId="1" xfId="9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44" fontId="15" fillId="0" borderId="1" xfId="3" applyFont="1" applyFill="1" applyBorder="1" applyAlignment="1" applyProtection="1">
      <alignment horizontal="right" vertical="center" wrapText="1"/>
      <protection locked="0"/>
    </xf>
    <xf numFmtId="44" fontId="15" fillId="0" borderId="1" xfId="3" applyFont="1" applyFill="1" applyBorder="1" applyAlignment="1">
      <alignment vertical="center"/>
    </xf>
    <xf numFmtId="44" fontId="16" fillId="3" borderId="1" xfId="3" applyNumberFormat="1" applyFont="1" applyFill="1" applyBorder="1"/>
    <xf numFmtId="1" fontId="19" fillId="3" borderId="1" xfId="0" applyNumberFormat="1" applyFont="1" applyFill="1" applyBorder="1" applyAlignment="1">
      <alignment horizontal="center" vertical="center" wrapText="1"/>
    </xf>
    <xf numFmtId="44" fontId="19" fillId="3" borderId="1" xfId="7" applyFont="1" applyFill="1" applyBorder="1" applyAlignment="1">
      <alignment horizontal="center" vertical="center" wrapText="1"/>
    </xf>
    <xf numFmtId="44" fontId="19" fillId="3" borderId="1" xfId="7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1" fontId="6" fillId="0" borderId="0" xfId="0" applyNumberFormat="1" applyFont="1"/>
    <xf numFmtId="44" fontId="19" fillId="8" borderId="1" xfId="7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63" fillId="0" borderId="3" xfId="0" applyFont="1" applyBorder="1"/>
    <xf numFmtId="0" fontId="0" fillId="0" borderId="4" xfId="0" applyBorder="1"/>
    <xf numFmtId="0" fontId="0" fillId="0" borderId="5" xfId="0" applyBorder="1"/>
    <xf numFmtId="0" fontId="19" fillId="5" borderId="1" xfId="0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33" fillId="0" borderId="1" xfId="8" applyFont="1" applyFill="1" applyBorder="1" applyAlignment="1">
      <alignment wrapText="1"/>
    </xf>
    <xf numFmtId="165" fontId="15" fillId="0" borderId="1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left" vertical="center" wrapText="1"/>
    </xf>
    <xf numFmtId="0" fontId="34" fillId="3" borderId="1" xfId="8" applyFont="1" applyFill="1" applyBorder="1" applyAlignment="1">
      <alignment wrapText="1"/>
    </xf>
    <xf numFmtId="0" fontId="19" fillId="3" borderId="1" xfId="0" applyFont="1" applyFill="1" applyBorder="1" applyAlignment="1">
      <alignment horizontal="center"/>
    </xf>
    <xf numFmtId="0" fontId="33" fillId="0" borderId="1" xfId="8" applyFont="1" applyBorder="1" applyAlignment="1">
      <alignment wrapText="1"/>
    </xf>
    <xf numFmtId="0" fontId="65" fillId="0" borderId="1" xfId="8" applyFont="1" applyFill="1" applyBorder="1"/>
    <xf numFmtId="0" fontId="66" fillId="3" borderId="1" xfId="8" applyFont="1" applyFill="1" applyBorder="1"/>
    <xf numFmtId="0" fontId="65" fillId="3" borderId="1" xfId="8" applyFont="1" applyFill="1" applyBorder="1"/>
    <xf numFmtId="0" fontId="65" fillId="3" borderId="1" xfId="8" applyFont="1" applyFill="1" applyBorder="1" applyAlignment="1">
      <alignment wrapText="1"/>
    </xf>
    <xf numFmtId="2" fontId="67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7" fillId="3" borderId="1" xfId="9" applyFont="1" applyFill="1" applyBorder="1" applyAlignment="1" applyProtection="1">
      <alignment horizontal="center" vertical="center" wrapText="1"/>
      <protection locked="0"/>
    </xf>
    <xf numFmtId="49" fontId="67" fillId="3" borderId="1" xfId="9" applyNumberFormat="1" applyFont="1" applyFill="1" applyBorder="1" applyAlignment="1" applyProtection="1">
      <alignment horizontal="center" vertical="center" wrapText="1"/>
      <protection locked="0"/>
    </xf>
    <xf numFmtId="49" fontId="69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9" fillId="3" borderId="1" xfId="9" applyFont="1" applyFill="1" applyBorder="1" applyAlignment="1" applyProtection="1">
      <alignment horizontal="center" vertical="center" wrapText="1"/>
      <protection locked="0"/>
    </xf>
    <xf numFmtId="0" fontId="69" fillId="3" borderId="1" xfId="9" applyFont="1" applyFill="1" applyBorder="1" applyAlignment="1" applyProtection="1">
      <alignment vertical="center" wrapText="1"/>
      <protection locked="0"/>
    </xf>
    <xf numFmtId="164" fontId="69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quotePrefix="1" applyFont="1" applyFill="1" applyBorder="1" applyAlignment="1">
      <alignment horizontal="center" vertical="center" wrapText="1"/>
    </xf>
    <xf numFmtId="0" fontId="70" fillId="0" borderId="0" xfId="0" applyFont="1"/>
    <xf numFmtId="0" fontId="17" fillId="8" borderId="1" xfId="0" quotePrefix="1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2" fillId="3" borderId="1" xfId="0" applyFont="1" applyFill="1" applyBorder="1" applyAlignment="1">
      <alignment horizontal="center" vertical="center" wrapText="1"/>
    </xf>
    <xf numFmtId="14" fontId="71" fillId="3" borderId="1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/>
    </xf>
    <xf numFmtId="0" fontId="29" fillId="9" borderId="2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164" fontId="29" fillId="0" borderId="19" xfId="0" applyNumberFormat="1" applyFont="1" applyBorder="1" applyAlignment="1">
      <alignment horizontal="right" vertical="center"/>
    </xf>
    <xf numFmtId="164" fontId="29" fillId="0" borderId="19" xfId="0" applyNumberFormat="1" applyFont="1" applyBorder="1" applyAlignment="1">
      <alignment horizontal="center" vertical="center"/>
    </xf>
    <xf numFmtId="164" fontId="29" fillId="0" borderId="20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0" fillId="0" borderId="6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49" fontId="51" fillId="3" borderId="5" xfId="9" applyNumberFormat="1" applyFont="1" applyFill="1" applyBorder="1" applyAlignment="1" applyProtection="1">
      <alignment horizontal="center" vertical="center" wrapText="1"/>
      <protection locked="0"/>
    </xf>
    <xf numFmtId="0" fontId="75" fillId="0" borderId="1" xfId="0" applyFont="1" applyBorder="1" applyAlignment="1">
      <alignment vertical="center" wrapText="1"/>
    </xf>
    <xf numFmtId="49" fontId="67" fillId="11" borderId="1" xfId="9" applyNumberFormat="1" applyFont="1" applyFill="1" applyBorder="1" applyAlignment="1" applyProtection="1">
      <alignment horizontal="center" vertical="center" wrapText="1"/>
      <protection locked="0"/>
    </xf>
    <xf numFmtId="49" fontId="67" fillId="11" borderId="14" xfId="9" applyNumberFormat="1" applyFont="1" applyFill="1" applyBorder="1" applyAlignment="1" applyProtection="1">
      <alignment horizontal="center" vertical="center" wrapText="1"/>
      <protection locked="0"/>
    </xf>
    <xf numFmtId="49" fontId="67" fillId="11" borderId="12" xfId="9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horizontal="center"/>
    </xf>
    <xf numFmtId="0" fontId="76" fillId="0" borderId="1" xfId="0" applyFont="1" applyFill="1" applyBorder="1" applyAlignment="1">
      <alignment vertical="center" wrapText="1"/>
    </xf>
    <xf numFmtId="44" fontId="76" fillId="0" borderId="1" xfId="3" applyFont="1" applyFill="1" applyBorder="1" applyAlignment="1">
      <alignment horizontal="right" vertical="center"/>
    </xf>
    <xf numFmtId="0" fontId="77" fillId="0" borderId="1" xfId="0" applyFont="1" applyBorder="1" applyAlignment="1">
      <alignment horizontal="right" vertical="center"/>
    </xf>
    <xf numFmtId="0" fontId="78" fillId="0" borderId="1" xfId="0" applyNumberFormat="1" applyFont="1" applyBorder="1" applyAlignment="1">
      <alignment horizontal="center" vertical="center"/>
    </xf>
    <xf numFmtId="164" fontId="78" fillId="0" borderId="1" xfId="0" applyNumberFormat="1" applyFont="1" applyBorder="1" applyAlignment="1">
      <alignment horizontal="center" vertical="center" wrapText="1"/>
    </xf>
    <xf numFmtId="0" fontId="79" fillId="0" borderId="0" xfId="0" applyFont="1"/>
    <xf numFmtId="0" fontId="31" fillId="0" borderId="19" xfId="0" applyFont="1" applyBorder="1" applyAlignment="1">
      <alignment horizontal="center" vertical="center"/>
    </xf>
    <xf numFmtId="0" fontId="80" fillId="0" borderId="7" xfId="0" applyFont="1" applyBorder="1" applyAlignment="1">
      <alignment horizontal="center" vertical="center"/>
    </xf>
    <xf numFmtId="0" fontId="80" fillId="0" borderId="1" xfId="0" applyFont="1" applyBorder="1" applyAlignment="1">
      <alignment horizontal="center" vertical="center"/>
    </xf>
    <xf numFmtId="0" fontId="80" fillId="0" borderId="2" xfId="0" applyFont="1" applyBorder="1" applyAlignment="1">
      <alignment horizontal="center" vertical="center"/>
    </xf>
    <xf numFmtId="164" fontId="80" fillId="0" borderId="1" xfId="0" applyNumberFormat="1" applyFont="1" applyBorder="1" applyAlignment="1">
      <alignment horizontal="center" vertical="center" wrapText="1"/>
    </xf>
    <xf numFmtId="0" fontId="82" fillId="0" borderId="1" xfId="8" applyFont="1" applyFill="1" applyBorder="1" applyAlignment="1">
      <alignment wrapText="1"/>
    </xf>
    <xf numFmtId="164" fontId="80" fillId="3" borderId="7" xfId="0" applyNumberFormat="1" applyFont="1" applyFill="1" applyBorder="1" applyAlignment="1">
      <alignment horizontal="right" vertical="center" wrapText="1"/>
    </xf>
    <xf numFmtId="0" fontId="80" fillId="3" borderId="7" xfId="0" applyFont="1" applyFill="1" applyBorder="1" applyAlignment="1">
      <alignment horizontal="center" vertical="center"/>
    </xf>
    <xf numFmtId="164" fontId="80" fillId="3" borderId="7" xfId="0" applyNumberFormat="1" applyFont="1" applyFill="1" applyBorder="1" applyAlignment="1">
      <alignment horizontal="center" vertical="center" wrapText="1"/>
    </xf>
    <xf numFmtId="164" fontId="80" fillId="3" borderId="1" xfId="0" applyNumberFormat="1" applyFont="1" applyFill="1" applyBorder="1" applyAlignment="1">
      <alignment horizontal="right" vertical="center"/>
    </xf>
    <xf numFmtId="0" fontId="80" fillId="3" borderId="1" xfId="0" applyFont="1" applyFill="1" applyBorder="1" applyAlignment="1">
      <alignment horizontal="center" vertical="center"/>
    </xf>
    <xf numFmtId="164" fontId="80" fillId="3" borderId="1" xfId="0" applyNumberFormat="1" applyFont="1" applyFill="1" applyBorder="1" applyAlignment="1">
      <alignment horizontal="center" vertical="center" wrapText="1"/>
    </xf>
    <xf numFmtId="164" fontId="80" fillId="3" borderId="2" xfId="0" applyNumberFormat="1" applyFont="1" applyFill="1" applyBorder="1" applyAlignment="1">
      <alignment horizontal="right" vertical="center"/>
    </xf>
    <xf numFmtId="0" fontId="80" fillId="3" borderId="2" xfId="0" applyFont="1" applyFill="1" applyBorder="1" applyAlignment="1">
      <alignment horizontal="center" vertical="center"/>
    </xf>
    <xf numFmtId="164" fontId="80" fillId="3" borderId="2" xfId="0" applyNumberFormat="1" applyFont="1" applyFill="1" applyBorder="1" applyAlignment="1">
      <alignment horizontal="center" vertical="center"/>
    </xf>
    <xf numFmtId="164" fontId="80" fillId="3" borderId="2" xfId="0" applyNumberFormat="1" applyFont="1" applyFill="1" applyBorder="1" applyAlignment="1">
      <alignment horizontal="center" vertical="center" wrapText="1"/>
    </xf>
    <xf numFmtId="164" fontId="30" fillId="3" borderId="19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164" fontId="30" fillId="3" borderId="19" xfId="0" applyNumberFormat="1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/>
    </xf>
    <xf numFmtId="164" fontId="30" fillId="3" borderId="20" xfId="0" applyNumberFormat="1" applyFont="1" applyFill="1" applyBorder="1" applyAlignment="1">
      <alignment horizontal="center" vertical="center"/>
    </xf>
    <xf numFmtId="164" fontId="30" fillId="3" borderId="6" xfId="0" applyNumberFormat="1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164" fontId="29" fillId="3" borderId="19" xfId="0" applyNumberFormat="1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/>
    </xf>
    <xf numFmtId="164" fontId="29" fillId="3" borderId="20" xfId="0" applyNumberFormat="1" applyFont="1" applyFill="1" applyBorder="1" applyAlignment="1">
      <alignment horizontal="center" vertical="center" wrapText="1"/>
    </xf>
    <xf numFmtId="0" fontId="80" fillId="3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6" fillId="3" borderId="2" xfId="9" applyFont="1" applyFill="1" applyBorder="1" applyAlignment="1">
      <alignment horizontal="center" vertical="center" wrapText="1"/>
    </xf>
    <xf numFmtId="0" fontId="46" fillId="3" borderId="7" xfId="9" applyFont="1" applyFill="1" applyBorder="1" applyAlignment="1">
      <alignment horizontal="center" vertical="center" wrapText="1"/>
    </xf>
    <xf numFmtId="0" fontId="46" fillId="3" borderId="1" xfId="9" applyFont="1" applyFill="1" applyBorder="1" applyAlignment="1">
      <alignment horizontal="center" vertical="center" wrapText="1"/>
    </xf>
    <xf numFmtId="0" fontId="46" fillId="3" borderId="8" xfId="9" applyFont="1" applyFill="1" applyBorder="1" applyAlignment="1">
      <alignment horizontal="center" vertical="center" wrapText="1"/>
    </xf>
    <xf numFmtId="0" fontId="46" fillId="3" borderId="9" xfId="9" applyFont="1" applyFill="1" applyBorder="1" applyAlignment="1">
      <alignment horizontal="center" vertical="center" wrapText="1"/>
    </xf>
    <xf numFmtId="0" fontId="46" fillId="3" borderId="10" xfId="9" applyFont="1" applyFill="1" applyBorder="1" applyAlignment="1">
      <alignment horizontal="center" vertical="center" wrapText="1"/>
    </xf>
    <xf numFmtId="0" fontId="46" fillId="3" borderId="11" xfId="9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48" fillId="3" borderId="3" xfId="9" applyFont="1" applyFill="1" applyBorder="1" applyAlignment="1">
      <alignment horizontal="center" vertical="center" wrapText="1"/>
    </xf>
    <xf numFmtId="0" fontId="48" fillId="3" borderId="4" xfId="9" applyFont="1" applyFill="1" applyBorder="1" applyAlignment="1">
      <alignment horizontal="center" vertical="center" wrapText="1"/>
    </xf>
    <xf numFmtId="0" fontId="48" fillId="3" borderId="5" xfId="9" applyFont="1" applyFill="1" applyBorder="1" applyAlignment="1">
      <alignment horizontal="center" vertical="center" wrapText="1"/>
    </xf>
    <xf numFmtId="0" fontId="48" fillId="3" borderId="1" xfId="9" applyFont="1" applyFill="1" applyBorder="1" applyAlignment="1">
      <alignment horizontal="center" vertical="center" wrapText="1"/>
    </xf>
    <xf numFmtId="0" fontId="49" fillId="3" borderId="1" xfId="9" applyFont="1" applyFill="1" applyBorder="1" applyAlignment="1">
      <alignment horizontal="center" vertical="center" wrapText="1"/>
    </xf>
    <xf numFmtId="0" fontId="48" fillId="3" borderId="2" xfId="9" applyFont="1" applyFill="1" applyBorder="1" applyAlignment="1">
      <alignment horizontal="center" vertical="center" wrapText="1"/>
    </xf>
    <xf numFmtId="0" fontId="48" fillId="3" borderId="7" xfId="9" applyFont="1" applyFill="1" applyBorder="1" applyAlignment="1">
      <alignment horizontal="center" vertical="center" wrapText="1"/>
    </xf>
    <xf numFmtId="0" fontId="59" fillId="3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  <xf numFmtId="49" fontId="59" fillId="3" borderId="2" xfId="0" applyNumberFormat="1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 wrapText="1"/>
    </xf>
    <xf numFmtId="49" fontId="59" fillId="3" borderId="1" xfId="0" applyNumberFormat="1" applyFont="1" applyFill="1" applyBorder="1" applyAlignment="1">
      <alignment horizontal="center" vertical="center" textRotation="90" wrapText="1"/>
    </xf>
    <xf numFmtId="0" fontId="59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49" fontId="20" fillId="7" borderId="3" xfId="0" applyNumberFormat="1" applyFont="1" applyFill="1" applyBorder="1" applyAlignment="1">
      <alignment vertical="center" wrapText="1"/>
    </xf>
    <xf numFmtId="0" fontId="20" fillId="7" borderId="5" xfId="0" applyFont="1" applyFill="1" applyBorder="1" applyAlignment="1">
      <alignment vertical="center" wrapText="1"/>
    </xf>
    <xf numFmtId="49" fontId="20" fillId="0" borderId="3" xfId="0" applyNumberFormat="1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3" xfId="0" applyNumberFormat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5" xfId="0" applyNumberFormat="1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 vertical="center" wrapText="1"/>
    </xf>
    <xf numFmtId="0" fontId="20" fillId="7" borderId="5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49" fontId="20" fillId="7" borderId="1" xfId="0" applyNumberFormat="1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1" fillId="4" borderId="3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7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20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16" fillId="0" borderId="5" xfId="0" applyFont="1" applyFill="1" applyBorder="1" applyAlignment="1">
      <alignment wrapText="1"/>
    </xf>
    <xf numFmtId="0" fontId="21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/>
    <xf numFmtId="0" fontId="20" fillId="0" borderId="1" xfId="0" applyFont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/>
    <xf numFmtId="0" fontId="20" fillId="7" borderId="1" xfId="0" applyFont="1" applyFill="1" applyBorder="1" applyAlignment="1">
      <alignment vertical="top" wrapText="1"/>
    </xf>
    <xf numFmtId="0" fontId="16" fillId="7" borderId="1" xfId="0" applyFont="1" applyFill="1" applyBorder="1" applyAlignment="1"/>
    <xf numFmtId="0" fontId="20" fillId="3" borderId="3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16" fillId="3" borderId="5" xfId="0" applyFont="1" applyFill="1" applyBorder="1" applyAlignment="1">
      <alignment wrapText="1"/>
    </xf>
    <xf numFmtId="0" fontId="21" fillId="4" borderId="3" xfId="0" applyFont="1" applyFill="1" applyBorder="1" applyAlignment="1">
      <alignment vertical="top" wrapText="1"/>
    </xf>
    <xf numFmtId="0" fontId="21" fillId="4" borderId="5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/>
    <xf numFmtId="0" fontId="29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9" fillId="9" borderId="1" xfId="0" applyFont="1" applyFill="1" applyBorder="1" applyAlignment="1">
      <alignment horizontal="center" vertical="center"/>
    </xf>
    <xf numFmtId="0" fontId="29" fillId="9" borderId="2" xfId="0" applyFont="1" applyFill="1" applyBorder="1" applyAlignment="1">
      <alignment horizontal="center" vertical="center"/>
    </xf>
    <xf numFmtId="14" fontId="73" fillId="9" borderId="1" xfId="0" applyNumberFormat="1" applyFont="1" applyFill="1" applyBorder="1" applyAlignment="1">
      <alignment horizontal="center" vertical="center"/>
    </xf>
    <xf numFmtId="0" fontId="73" fillId="9" borderId="1" xfId="0" applyFont="1" applyFill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14" fontId="29" fillId="9" borderId="1" xfId="0" applyNumberFormat="1" applyFont="1" applyFill="1" applyBorder="1" applyAlignment="1">
      <alignment horizontal="center" vertical="center"/>
    </xf>
  </cellXfs>
  <cellStyles count="80">
    <cellStyle name="Excel Built-in Normal" xfId="10"/>
    <cellStyle name="Hiperłącze 2" xfId="6"/>
    <cellStyle name="Hiperłącze 2 2" xfId="41"/>
    <cellStyle name="Hiperłącze 3" xfId="11"/>
    <cellStyle name="Hiperłącze 3 2" xfId="42"/>
    <cellStyle name="Normalny" xfId="0" builtinId="0"/>
    <cellStyle name="Normalny 11" xfId="9"/>
    <cellStyle name="Normalny 12" xfId="12"/>
    <cellStyle name="Normalny 13" xfId="13"/>
    <cellStyle name="Normalny 14" xfId="14"/>
    <cellStyle name="Normalny 16" xfId="15"/>
    <cellStyle name="Normalny 17" xfId="16"/>
    <cellStyle name="Normalny 18" xfId="17"/>
    <cellStyle name="Normalny 19" xfId="18"/>
    <cellStyle name="Normalny 2" xfId="1"/>
    <cellStyle name="Normalny 2 2" xfId="20"/>
    <cellStyle name="Normalny 2 3" xfId="21"/>
    <cellStyle name="Normalny 2 4" xfId="19"/>
    <cellStyle name="Normalny 2 5" xfId="60"/>
    <cellStyle name="Normalny 20" xfId="22"/>
    <cellStyle name="Normalny 21" xfId="23"/>
    <cellStyle name="Normalny 22" xfId="24"/>
    <cellStyle name="Normalny 23" xfId="25"/>
    <cellStyle name="Normalny 3" xfId="2"/>
    <cellStyle name="Normalny 3 2" xfId="27"/>
    <cellStyle name="Normalny 3 3" xfId="28"/>
    <cellStyle name="Normalny 3 4" xfId="26"/>
    <cellStyle name="Normalny 3 5" xfId="61"/>
    <cellStyle name="Normalny 4" xfId="8"/>
    <cellStyle name="Normalny 4 2" xfId="29"/>
    <cellStyle name="Normalny 5" xfId="30"/>
    <cellStyle name="Normalny 6" xfId="31"/>
    <cellStyle name="Normalny 6 2" xfId="43"/>
    <cellStyle name="Normalny 6 3" xfId="51"/>
    <cellStyle name="Normalny 6 4" xfId="62"/>
    <cellStyle name="Normalny 6 5" xfId="71"/>
    <cellStyle name="Procentowy 2" xfId="32"/>
    <cellStyle name="Procentowy 2 2" xfId="44"/>
    <cellStyle name="Procentowy 2 3" xfId="52"/>
    <cellStyle name="Procentowy 2 4" xfId="63"/>
    <cellStyle name="Procentowy 2 5" xfId="72"/>
    <cellStyle name="Walutowy" xfId="3" builtinId="4"/>
    <cellStyle name="Walutowy 10" xfId="73"/>
    <cellStyle name="Walutowy 2" xfId="4"/>
    <cellStyle name="Walutowy 2 2" xfId="35"/>
    <cellStyle name="Walutowy 2 2 2" xfId="46"/>
    <cellStyle name="Walutowy 2 2 3" xfId="55"/>
    <cellStyle name="Walutowy 2 2 4" xfId="66"/>
    <cellStyle name="Walutowy 2 2 5" xfId="75"/>
    <cellStyle name="Walutowy 2 3" xfId="34"/>
    <cellStyle name="Walutowy 2 4" xfId="45"/>
    <cellStyle name="Walutowy 2 5" xfId="54"/>
    <cellStyle name="Walutowy 2 6" xfId="65"/>
    <cellStyle name="Walutowy 2 7" xfId="74"/>
    <cellStyle name="Walutowy 3" xfId="5"/>
    <cellStyle name="Walutowy 3 2" xfId="37"/>
    <cellStyle name="Walutowy 3 2 2" xfId="48"/>
    <cellStyle name="Walutowy 3 2 3" xfId="57"/>
    <cellStyle name="Walutowy 3 2 4" xfId="68"/>
    <cellStyle name="Walutowy 3 2 5" xfId="77"/>
    <cellStyle name="Walutowy 3 3" xfId="36"/>
    <cellStyle name="Walutowy 3 4" xfId="47"/>
    <cellStyle name="Walutowy 3 5" xfId="56"/>
    <cellStyle name="Walutowy 3 6" xfId="67"/>
    <cellStyle name="Walutowy 3 7" xfId="76"/>
    <cellStyle name="Walutowy 4" xfId="7"/>
    <cellStyle name="Walutowy 4 2" xfId="38"/>
    <cellStyle name="Walutowy 4 3" xfId="49"/>
    <cellStyle name="Walutowy 4 4" xfId="58"/>
    <cellStyle name="Walutowy 4 5" xfId="69"/>
    <cellStyle name="Walutowy 4 6" xfId="78"/>
    <cellStyle name="Walutowy 5" xfId="39"/>
    <cellStyle name="Walutowy 5 2" xfId="50"/>
    <cellStyle name="Walutowy 5 3" xfId="59"/>
    <cellStyle name="Walutowy 5 4" xfId="70"/>
    <cellStyle name="Walutowy 5 5" xfId="79"/>
    <cellStyle name="Walutowy 6" xfId="33"/>
    <cellStyle name="Walutowy 7" xfId="40"/>
    <cellStyle name="Walutowy 8" xfId="53"/>
    <cellStyle name="Walutowy 9" xfId="6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&#322;ugiwane/Starachowice%20Powiat/2016/Wykazy%20mienia/Wykaz%20maj&#261;tku/Starachowice%20ST,%2022.0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dnostki"/>
      <sheetName val="Budynki"/>
      <sheetName val="OG"/>
      <sheetName val="Budowle"/>
      <sheetName val="EEI"/>
      <sheetName val="Arkusz1"/>
      <sheetName val="Pojazdy"/>
      <sheetName val="Szacowanie składki"/>
    </sheetNames>
    <sheetDataSet>
      <sheetData sheetId="0" refreshError="1">
        <row r="2">
          <cell r="B2" t="str">
            <v>Starostwo Powiatowe</v>
          </cell>
        </row>
        <row r="15">
          <cell r="B15" t="str">
            <v>Powiatowy Zakład Aktywności Zawodowej</v>
          </cell>
        </row>
        <row r="16">
          <cell r="B16" t="str">
            <v>Specjalny Ośrodek Szkolno – Wychowawczy</v>
          </cell>
        </row>
        <row r="17">
          <cell r="B17" t="str">
            <v>Zarząd Dróg Powiatowych</v>
          </cell>
        </row>
        <row r="18">
          <cell r="B18" t="str">
            <v xml:space="preserve"> Placówka Opiekuńczo - Wychowawcza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15" sqref="C15"/>
    </sheetView>
  </sheetViews>
  <sheetFormatPr defaultRowHeight="16.5"/>
  <cols>
    <col min="1" max="1" width="4.42578125" style="5" customWidth="1"/>
    <col min="2" max="2" width="44.42578125" style="6" customWidth="1"/>
    <col min="3" max="3" width="39" style="7" customWidth="1"/>
    <col min="4" max="4" width="11" style="8" customWidth="1"/>
    <col min="5" max="5" width="47.28515625" style="7" customWidth="1"/>
    <col min="6" max="6" width="14.5703125" style="7" customWidth="1"/>
    <col min="7" max="16384" width="9.140625" style="4"/>
  </cols>
  <sheetData>
    <row r="1" spans="1:6" s="39" customFormat="1">
      <c r="A1" s="298" t="s">
        <v>4</v>
      </c>
      <c r="B1" s="298" t="s">
        <v>11</v>
      </c>
      <c r="C1" s="298" t="s">
        <v>12</v>
      </c>
      <c r="D1" s="299" t="s">
        <v>9</v>
      </c>
      <c r="E1" s="298" t="s">
        <v>10</v>
      </c>
      <c r="F1" s="298" t="s">
        <v>15</v>
      </c>
    </row>
    <row r="2" spans="1:6" s="38" customFormat="1" ht="24.95" customHeight="1">
      <c r="A2" s="300" t="s">
        <v>28</v>
      </c>
      <c r="B2" s="309" t="s">
        <v>293</v>
      </c>
      <c r="C2" s="301" t="s">
        <v>294</v>
      </c>
      <c r="D2" s="302">
        <v>291019672</v>
      </c>
      <c r="E2" s="303" t="s">
        <v>620</v>
      </c>
      <c r="F2" s="304">
        <v>124</v>
      </c>
    </row>
    <row r="3" spans="1:6" s="10" customFormat="1" ht="24.95" customHeight="1">
      <c r="A3" s="300" t="s">
        <v>29</v>
      </c>
      <c r="B3" s="310" t="s">
        <v>295</v>
      </c>
      <c r="C3" s="301" t="s">
        <v>296</v>
      </c>
      <c r="D3" s="302">
        <v>292447571</v>
      </c>
      <c r="E3" s="303" t="s">
        <v>560</v>
      </c>
      <c r="F3" s="304">
        <v>28</v>
      </c>
    </row>
    <row r="4" spans="1:6" s="10" customFormat="1" ht="24.95" customHeight="1">
      <c r="A4" s="300" t="s">
        <v>30</v>
      </c>
      <c r="B4" s="311" t="s">
        <v>35</v>
      </c>
      <c r="C4" s="301" t="s">
        <v>36</v>
      </c>
      <c r="D4" s="302">
        <v>308850</v>
      </c>
      <c r="E4" s="303" t="s">
        <v>36</v>
      </c>
      <c r="F4" s="304">
        <v>80</v>
      </c>
    </row>
    <row r="5" spans="1:6" s="10" customFormat="1" ht="24.95" customHeight="1">
      <c r="A5" s="300" t="s">
        <v>31</v>
      </c>
      <c r="B5" s="312" t="s">
        <v>37</v>
      </c>
      <c r="C5" s="301" t="s">
        <v>38</v>
      </c>
      <c r="D5" s="302">
        <v>291538923</v>
      </c>
      <c r="E5" s="303" t="s">
        <v>38</v>
      </c>
      <c r="F5" s="304">
        <v>56</v>
      </c>
    </row>
    <row r="6" spans="1:6" s="10" customFormat="1" ht="24.95" customHeight="1">
      <c r="A6" s="300" t="s">
        <v>3</v>
      </c>
      <c r="B6" s="311" t="s">
        <v>297</v>
      </c>
      <c r="C6" s="301" t="s">
        <v>39</v>
      </c>
      <c r="D6" s="302">
        <v>292443509</v>
      </c>
      <c r="E6" s="303" t="s">
        <v>39</v>
      </c>
      <c r="F6" s="304">
        <v>56</v>
      </c>
    </row>
    <row r="7" spans="1:6" s="10" customFormat="1" ht="24.95" customHeight="1">
      <c r="A7" s="300" t="s">
        <v>32</v>
      </c>
      <c r="B7" s="311" t="s">
        <v>298</v>
      </c>
      <c r="C7" s="301" t="s">
        <v>40</v>
      </c>
      <c r="D7" s="302">
        <v>292447393</v>
      </c>
      <c r="E7" s="303" t="s">
        <v>40</v>
      </c>
      <c r="F7" s="304">
        <v>51</v>
      </c>
    </row>
    <row r="8" spans="1:6" s="10" customFormat="1" ht="40.5" customHeight="1">
      <c r="A8" s="300" t="s">
        <v>33</v>
      </c>
      <c r="B8" s="312" t="s">
        <v>299</v>
      </c>
      <c r="C8" s="358" t="s">
        <v>657</v>
      </c>
      <c r="D8" s="302">
        <v>292447418</v>
      </c>
      <c r="E8" s="358" t="s">
        <v>657</v>
      </c>
      <c r="F8" s="304">
        <v>35</v>
      </c>
    </row>
    <row r="9" spans="1:6" s="10" customFormat="1" ht="24.95" customHeight="1">
      <c r="A9" s="300" t="s">
        <v>34</v>
      </c>
      <c r="B9" s="312" t="s">
        <v>300</v>
      </c>
      <c r="C9" s="305" t="s">
        <v>530</v>
      </c>
      <c r="D9" s="302">
        <v>292381547</v>
      </c>
      <c r="E9" s="305" t="s">
        <v>541</v>
      </c>
      <c r="F9" s="304">
        <v>10</v>
      </c>
    </row>
    <row r="10" spans="1:6" s="10" customFormat="1" ht="24.95" customHeight="1">
      <c r="A10" s="300" t="s">
        <v>404</v>
      </c>
      <c r="B10" s="311" t="s">
        <v>301</v>
      </c>
      <c r="C10" s="306" t="s">
        <v>41</v>
      </c>
      <c r="D10" s="302">
        <v>1245784</v>
      </c>
      <c r="E10" s="303" t="s">
        <v>41</v>
      </c>
      <c r="F10" s="304">
        <v>6</v>
      </c>
    </row>
    <row r="11" spans="1:6" s="10" customFormat="1" ht="24.95" customHeight="1">
      <c r="A11" s="300" t="s">
        <v>410</v>
      </c>
      <c r="B11" s="311" t="s">
        <v>302</v>
      </c>
      <c r="C11" s="101" t="s">
        <v>303</v>
      </c>
      <c r="D11" s="302">
        <v>292381406</v>
      </c>
      <c r="E11" s="303" t="s">
        <v>45</v>
      </c>
      <c r="F11" s="304">
        <v>17</v>
      </c>
    </row>
    <row r="12" spans="1:6" s="10" customFormat="1" ht="24.95" customHeight="1">
      <c r="A12" s="300" t="s">
        <v>411</v>
      </c>
      <c r="B12" s="311" t="s">
        <v>172</v>
      </c>
      <c r="C12" s="306" t="s">
        <v>41</v>
      </c>
      <c r="D12" s="302">
        <v>291194576</v>
      </c>
      <c r="E12" s="101" t="s">
        <v>41</v>
      </c>
      <c r="F12" s="304">
        <v>22</v>
      </c>
    </row>
    <row r="13" spans="1:6" s="10" customFormat="1" ht="24.95" customHeight="1">
      <c r="A13" s="300" t="s">
        <v>413</v>
      </c>
      <c r="B13" s="310" t="s">
        <v>304</v>
      </c>
      <c r="C13" s="301" t="s">
        <v>416</v>
      </c>
      <c r="D13" s="302">
        <v>291140050</v>
      </c>
      <c r="E13" s="303" t="s">
        <v>76</v>
      </c>
      <c r="F13" s="304">
        <v>48</v>
      </c>
    </row>
    <row r="14" spans="1:6" s="10" customFormat="1" ht="24.95" customHeight="1">
      <c r="A14" s="300" t="s">
        <v>422</v>
      </c>
      <c r="B14" s="311" t="s">
        <v>42</v>
      </c>
      <c r="C14" s="301" t="s">
        <v>456</v>
      </c>
      <c r="D14" s="302">
        <v>260442009</v>
      </c>
      <c r="E14" s="303" t="s">
        <v>455</v>
      </c>
      <c r="F14" s="304">
        <v>74</v>
      </c>
    </row>
    <row r="15" spans="1:6" s="10" customFormat="1" ht="24.95" customHeight="1">
      <c r="A15" s="300" t="s">
        <v>426</v>
      </c>
      <c r="B15" s="311" t="s">
        <v>305</v>
      </c>
      <c r="C15" s="301" t="s">
        <v>43</v>
      </c>
      <c r="D15" s="302">
        <v>292445738</v>
      </c>
      <c r="E15" s="303" t="str">
        <f t="shared" ref="E15" si="0">C15</f>
        <v>ul. Staszica 16, 27-200 Starachowice</v>
      </c>
      <c r="F15" s="304">
        <v>78</v>
      </c>
    </row>
    <row r="16" spans="1:6" s="10" customFormat="1" ht="24.95" customHeight="1">
      <c r="A16" s="307" t="s">
        <v>427</v>
      </c>
      <c r="B16" s="311" t="s">
        <v>306</v>
      </c>
      <c r="C16" s="301" t="s">
        <v>44</v>
      </c>
      <c r="D16" s="302">
        <v>291019637</v>
      </c>
      <c r="E16" s="303" t="s">
        <v>44</v>
      </c>
      <c r="F16" s="304">
        <v>15</v>
      </c>
    </row>
    <row r="17" spans="1:12" s="10" customFormat="1" ht="24.95" customHeight="1">
      <c r="A17" s="307" t="s">
        <v>428</v>
      </c>
      <c r="B17" s="311" t="s">
        <v>307</v>
      </c>
      <c r="C17" s="101" t="s">
        <v>45</v>
      </c>
      <c r="D17" s="302">
        <v>260085779</v>
      </c>
      <c r="E17" s="101" t="s">
        <v>45</v>
      </c>
      <c r="F17" s="304">
        <v>13</v>
      </c>
    </row>
    <row r="18" spans="1:12" s="10" customFormat="1" ht="24.95" customHeight="1">
      <c r="A18" s="307" t="s">
        <v>429</v>
      </c>
      <c r="B18" s="312" t="s">
        <v>308</v>
      </c>
      <c r="C18" s="301" t="s">
        <v>45</v>
      </c>
      <c r="D18" s="302">
        <v>292446040</v>
      </c>
      <c r="E18" s="303" t="s">
        <v>45</v>
      </c>
      <c r="F18" s="304">
        <v>69</v>
      </c>
    </row>
    <row r="19" spans="1:12" s="10" customFormat="1" ht="24.95" customHeight="1">
      <c r="A19" s="307" t="s">
        <v>430</v>
      </c>
      <c r="B19" s="311" t="s">
        <v>309</v>
      </c>
      <c r="C19" s="301" t="s">
        <v>46</v>
      </c>
      <c r="D19" s="302">
        <v>292443283</v>
      </c>
      <c r="E19" s="303" t="s">
        <v>46</v>
      </c>
      <c r="F19" s="304">
        <v>94</v>
      </c>
    </row>
    <row r="20" spans="1:12" s="37" customFormat="1" ht="24.95" customHeight="1">
      <c r="A20" s="307" t="s">
        <v>431</v>
      </c>
      <c r="B20" s="311" t="s">
        <v>310</v>
      </c>
      <c r="C20" s="301" t="s">
        <v>47</v>
      </c>
      <c r="D20" s="302">
        <v>292443366</v>
      </c>
      <c r="E20" s="303" t="s">
        <v>47</v>
      </c>
      <c r="F20" s="304">
        <v>56</v>
      </c>
    </row>
    <row r="21" spans="1:12" s="37" customFormat="1" ht="24.95" customHeight="1">
      <c r="A21" s="307" t="s">
        <v>432</v>
      </c>
      <c r="B21" s="311" t="s">
        <v>80</v>
      </c>
      <c r="C21" s="308" t="s">
        <v>81</v>
      </c>
      <c r="D21" s="302">
        <v>366015469</v>
      </c>
      <c r="E21" s="303" t="s">
        <v>81</v>
      </c>
      <c r="F21" s="304">
        <v>6</v>
      </c>
    </row>
    <row r="24" spans="1:12">
      <c r="L24" s="4">
        <v>1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Y80"/>
  <sheetViews>
    <sheetView tabSelected="1" workbookViewId="0">
      <selection activeCell="T12" sqref="T12"/>
    </sheetView>
  </sheetViews>
  <sheetFormatPr defaultRowHeight="12.75"/>
  <cols>
    <col min="1" max="1" width="4.7109375" style="140" customWidth="1"/>
    <col min="2" max="2" width="20.7109375" style="140" customWidth="1"/>
    <col min="3" max="3" width="19.28515625" style="140" customWidth="1"/>
    <col min="4" max="6" width="9.140625" style="140"/>
    <col min="7" max="7" width="15.42578125" style="143" hidden="1" customWidth="1"/>
    <col min="8" max="9" width="9.140625" style="140"/>
    <col min="10" max="10" width="15.7109375" style="140" customWidth="1"/>
    <col min="11" max="11" width="11.140625" style="140" customWidth="1"/>
    <col min="12" max="12" width="14.42578125" style="140" customWidth="1"/>
    <col min="13" max="13" width="9.140625" style="140"/>
    <col min="14" max="14" width="14.7109375" style="140" customWidth="1"/>
    <col min="15" max="15" width="16.85546875" style="140" customWidth="1"/>
    <col min="16" max="16" width="35.42578125" style="140" customWidth="1"/>
    <col min="17" max="16384" width="9.140625" style="140"/>
  </cols>
  <sheetData>
    <row r="2" spans="1:51" s="138" customFormat="1" ht="13.5">
      <c r="A2" s="381" t="s">
        <v>4</v>
      </c>
      <c r="B2" s="381" t="s">
        <v>311</v>
      </c>
      <c r="C2" s="381" t="s">
        <v>195</v>
      </c>
      <c r="D2" s="381" t="s">
        <v>312</v>
      </c>
      <c r="E2" s="381" t="s">
        <v>523</v>
      </c>
      <c r="F2" s="381" t="s">
        <v>21</v>
      </c>
      <c r="G2" s="384" t="s">
        <v>512</v>
      </c>
      <c r="H2" s="385"/>
      <c r="I2" s="381" t="s">
        <v>313</v>
      </c>
      <c r="J2" s="151"/>
      <c r="K2" s="151"/>
      <c r="L2" s="383" t="s">
        <v>314</v>
      </c>
      <c r="M2" s="383"/>
      <c r="N2" s="383"/>
      <c r="O2" s="383"/>
      <c r="P2" s="381" t="s">
        <v>315</v>
      </c>
      <c r="Q2" s="383" t="s">
        <v>4</v>
      </c>
      <c r="R2" s="381" t="s">
        <v>316</v>
      </c>
      <c r="S2" s="383" t="s">
        <v>317</v>
      </c>
      <c r="T2" s="383" t="s">
        <v>318</v>
      </c>
      <c r="U2" s="381" t="s">
        <v>319</v>
      </c>
      <c r="V2" s="381" t="s">
        <v>320</v>
      </c>
      <c r="W2" s="381" t="s">
        <v>321</v>
      </c>
      <c r="X2" s="383" t="s">
        <v>322</v>
      </c>
      <c r="Y2" s="383" t="s">
        <v>323</v>
      </c>
      <c r="Z2" s="383" t="s">
        <v>324</v>
      </c>
      <c r="AA2" s="383" t="s">
        <v>325</v>
      </c>
      <c r="AB2" s="392" t="s">
        <v>4</v>
      </c>
      <c r="AC2" s="389" t="s">
        <v>22</v>
      </c>
      <c r="AD2" s="390"/>
      <c r="AE2" s="390"/>
      <c r="AF2" s="390"/>
      <c r="AG2" s="390"/>
      <c r="AH2" s="390"/>
      <c r="AI2" s="390"/>
      <c r="AJ2" s="390"/>
      <c r="AK2" s="390"/>
      <c r="AL2" s="391"/>
      <c r="AM2" s="394" t="s">
        <v>4</v>
      </c>
      <c r="AN2" s="389" t="s">
        <v>326</v>
      </c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1"/>
    </row>
    <row r="3" spans="1:51" s="138" customFormat="1" ht="163.5" customHeight="1">
      <c r="A3" s="382"/>
      <c r="B3" s="382"/>
      <c r="C3" s="382"/>
      <c r="D3" s="382"/>
      <c r="E3" s="382"/>
      <c r="F3" s="382"/>
      <c r="G3" s="386"/>
      <c r="H3" s="387"/>
      <c r="I3" s="382"/>
      <c r="J3" s="278" t="s">
        <v>2</v>
      </c>
      <c r="K3" s="279" t="s">
        <v>616</v>
      </c>
      <c r="L3" s="102" t="s">
        <v>327</v>
      </c>
      <c r="M3" s="102" t="s">
        <v>328</v>
      </c>
      <c r="N3" s="102" t="s">
        <v>329</v>
      </c>
      <c r="O3" s="102" t="s">
        <v>330</v>
      </c>
      <c r="P3" s="382"/>
      <c r="Q3" s="388"/>
      <c r="R3" s="382"/>
      <c r="S3" s="383"/>
      <c r="T3" s="383"/>
      <c r="U3" s="382"/>
      <c r="V3" s="382"/>
      <c r="W3" s="382"/>
      <c r="X3" s="383"/>
      <c r="Y3" s="383"/>
      <c r="Z3" s="383"/>
      <c r="AA3" s="383"/>
      <c r="AB3" s="393"/>
      <c r="AC3" s="102" t="s">
        <v>331</v>
      </c>
      <c r="AD3" s="102" t="s">
        <v>332</v>
      </c>
      <c r="AE3" s="102" t="s">
        <v>504</v>
      </c>
      <c r="AF3" s="102" t="s">
        <v>505</v>
      </c>
      <c r="AG3" s="102" t="s">
        <v>506</v>
      </c>
      <c r="AH3" s="102" t="s">
        <v>87</v>
      </c>
      <c r="AI3" s="102" t="s">
        <v>90</v>
      </c>
      <c r="AJ3" s="103" t="s">
        <v>92</v>
      </c>
      <c r="AK3" s="103" t="s">
        <v>333</v>
      </c>
      <c r="AL3" s="103" t="s">
        <v>334</v>
      </c>
      <c r="AM3" s="395"/>
      <c r="AN3" s="102" t="s">
        <v>335</v>
      </c>
      <c r="AO3" s="102" t="s">
        <v>336</v>
      </c>
      <c r="AP3" s="102" t="s">
        <v>507</v>
      </c>
      <c r="AQ3" s="102" t="s">
        <v>508</v>
      </c>
      <c r="AR3" s="102" t="s">
        <v>509</v>
      </c>
      <c r="AS3" s="102" t="s">
        <v>510</v>
      </c>
      <c r="AT3" s="102" t="s">
        <v>88</v>
      </c>
      <c r="AU3" s="102" t="s">
        <v>91</v>
      </c>
      <c r="AV3" s="102" t="s">
        <v>93</v>
      </c>
      <c r="AW3" s="102" t="s">
        <v>511</v>
      </c>
      <c r="AX3" s="102" t="s">
        <v>337</v>
      </c>
      <c r="AY3" s="102" t="s">
        <v>338</v>
      </c>
    </row>
    <row r="4" spans="1:51" s="141" customFormat="1" ht="12" customHeight="1">
      <c r="A4" s="104" t="s">
        <v>82</v>
      </c>
      <c r="B4" s="104" t="str">
        <f>'1- Jednostki Zmiana'!B2</f>
        <v>Starostwo Powiatowe</v>
      </c>
      <c r="C4" s="104"/>
      <c r="D4" s="104"/>
      <c r="E4" s="104"/>
      <c r="F4" s="104"/>
      <c r="G4" s="105"/>
      <c r="H4" s="106"/>
      <c r="I4" s="104"/>
      <c r="J4" s="104"/>
      <c r="K4" s="104"/>
      <c r="L4" s="107"/>
      <c r="M4" s="107"/>
      <c r="N4" s="107"/>
      <c r="O4" s="107"/>
      <c r="P4" s="104"/>
      <c r="Q4" s="108"/>
      <c r="R4" s="104"/>
      <c r="S4" s="107"/>
      <c r="T4" s="107"/>
      <c r="U4" s="104"/>
      <c r="V4" s="104"/>
      <c r="W4" s="104"/>
      <c r="X4" s="107"/>
      <c r="Y4" s="107"/>
      <c r="Z4" s="107"/>
      <c r="AA4" s="107"/>
      <c r="AB4" s="109"/>
      <c r="AC4" s="107"/>
      <c r="AD4" s="107"/>
      <c r="AE4" s="107"/>
      <c r="AF4" s="107"/>
      <c r="AG4" s="107"/>
      <c r="AH4" s="107"/>
      <c r="AI4" s="107"/>
      <c r="AJ4" s="110"/>
      <c r="AK4" s="110"/>
      <c r="AL4" s="110"/>
      <c r="AM4" s="111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</row>
    <row r="5" spans="1:51" s="138" customFormat="1" ht="30" customHeight="1">
      <c r="A5" s="112">
        <v>1</v>
      </c>
      <c r="B5" s="113" t="s">
        <v>83</v>
      </c>
      <c r="C5" s="113" t="s">
        <v>339</v>
      </c>
      <c r="D5" s="120" t="s">
        <v>85</v>
      </c>
      <c r="E5" s="114" t="s">
        <v>340</v>
      </c>
      <c r="F5" s="114">
        <v>2006</v>
      </c>
      <c r="G5" s="115">
        <v>5246993.6100000003</v>
      </c>
      <c r="H5" s="115"/>
      <c r="I5" s="116">
        <v>2167.3000000000002</v>
      </c>
      <c r="J5" s="155">
        <f>G5</f>
        <v>5246993.6100000003</v>
      </c>
      <c r="K5" s="116" t="s">
        <v>387</v>
      </c>
      <c r="L5" s="113" t="s">
        <v>70</v>
      </c>
      <c r="M5" s="113" t="s">
        <v>48</v>
      </c>
      <c r="N5" s="113" t="s">
        <v>66</v>
      </c>
      <c r="O5" s="113" t="s">
        <v>56</v>
      </c>
      <c r="P5" s="113" t="s">
        <v>84</v>
      </c>
      <c r="Q5" s="114">
        <v>1</v>
      </c>
      <c r="R5" s="114"/>
      <c r="S5" s="114" t="s">
        <v>341</v>
      </c>
      <c r="T5" s="114" t="s">
        <v>85</v>
      </c>
      <c r="U5" s="114" t="s">
        <v>85</v>
      </c>
      <c r="V5" s="114" t="s">
        <v>84</v>
      </c>
      <c r="W5" s="114" t="s">
        <v>85</v>
      </c>
      <c r="X5" s="113" t="s">
        <v>67</v>
      </c>
      <c r="Y5" s="115" t="s">
        <v>67</v>
      </c>
      <c r="Z5" s="113" t="s">
        <v>67</v>
      </c>
      <c r="AA5" s="115" t="s">
        <v>67</v>
      </c>
      <c r="AB5" s="114">
        <v>1</v>
      </c>
      <c r="AC5" s="114" t="s">
        <v>85</v>
      </c>
      <c r="AD5" s="114" t="s">
        <v>85</v>
      </c>
      <c r="AE5" s="113" t="s">
        <v>85</v>
      </c>
      <c r="AF5" s="113" t="s">
        <v>84</v>
      </c>
      <c r="AG5" s="113" t="s">
        <v>342</v>
      </c>
      <c r="AH5" s="114" t="s">
        <v>84</v>
      </c>
      <c r="AI5" s="114" t="s">
        <v>85</v>
      </c>
      <c r="AJ5" s="114" t="s">
        <v>343</v>
      </c>
      <c r="AK5" s="114" t="s">
        <v>85</v>
      </c>
      <c r="AL5" s="113" t="s">
        <v>344</v>
      </c>
      <c r="AM5" s="114">
        <v>1</v>
      </c>
      <c r="AN5" s="114" t="s">
        <v>85</v>
      </c>
      <c r="AO5" s="114" t="s">
        <v>85</v>
      </c>
      <c r="AP5" s="120">
        <v>21</v>
      </c>
      <c r="AQ5" s="120" t="s">
        <v>344</v>
      </c>
      <c r="AR5" s="120">
        <v>12</v>
      </c>
      <c r="AS5" s="120">
        <v>1</v>
      </c>
      <c r="AT5" s="114" t="s">
        <v>94</v>
      </c>
      <c r="AU5" s="114" t="s">
        <v>94</v>
      </c>
      <c r="AV5" s="114" t="s">
        <v>94</v>
      </c>
      <c r="AW5" s="120"/>
      <c r="AX5" s="114" t="s">
        <v>85</v>
      </c>
      <c r="AY5" s="114" t="s">
        <v>94</v>
      </c>
    </row>
    <row r="6" spans="1:51" s="138" customFormat="1" ht="20.25" customHeight="1">
      <c r="A6" s="112">
        <v>2</v>
      </c>
      <c r="B6" s="113" t="s">
        <v>98</v>
      </c>
      <c r="C6" s="113" t="s">
        <v>345</v>
      </c>
      <c r="D6" s="120" t="s">
        <v>85</v>
      </c>
      <c r="E6" s="114" t="s">
        <v>340</v>
      </c>
      <c r="F6" s="114">
        <v>1954</v>
      </c>
      <c r="G6" s="115">
        <v>181960</v>
      </c>
      <c r="H6" s="115"/>
      <c r="I6" s="116">
        <v>610</v>
      </c>
      <c r="J6" s="154">
        <f>I6*K6</f>
        <v>1220000</v>
      </c>
      <c r="K6" s="116">
        <v>2000</v>
      </c>
      <c r="L6" s="113" t="s">
        <v>70</v>
      </c>
      <c r="M6" s="113" t="s">
        <v>48</v>
      </c>
      <c r="N6" s="113" t="s">
        <v>69</v>
      </c>
      <c r="O6" s="113" t="s">
        <v>49</v>
      </c>
      <c r="P6" s="113" t="s">
        <v>84</v>
      </c>
      <c r="Q6" s="114">
        <v>1</v>
      </c>
      <c r="R6" s="114"/>
      <c r="S6" s="114" t="s">
        <v>341</v>
      </c>
      <c r="T6" s="114" t="s">
        <v>85</v>
      </c>
      <c r="U6" s="114" t="s">
        <v>85</v>
      </c>
      <c r="V6" s="114" t="s">
        <v>84</v>
      </c>
      <c r="W6" s="114" t="s">
        <v>85</v>
      </c>
      <c r="X6" s="113" t="s">
        <v>67</v>
      </c>
      <c r="Y6" s="115" t="s">
        <v>67</v>
      </c>
      <c r="Z6" s="113" t="s">
        <v>67</v>
      </c>
      <c r="AA6" s="115" t="s">
        <v>67</v>
      </c>
      <c r="AB6" s="114">
        <v>1</v>
      </c>
      <c r="AC6" s="114" t="s">
        <v>85</v>
      </c>
      <c r="AD6" s="114" t="s">
        <v>85</v>
      </c>
      <c r="AE6" s="113" t="s">
        <v>85</v>
      </c>
      <c r="AF6" s="113" t="s">
        <v>84</v>
      </c>
      <c r="AG6" s="113" t="s">
        <v>346</v>
      </c>
      <c r="AH6" s="114" t="s">
        <v>84</v>
      </c>
      <c r="AI6" s="114" t="s">
        <v>85</v>
      </c>
      <c r="AJ6" s="114" t="s">
        <v>84</v>
      </c>
      <c r="AK6" s="114" t="s">
        <v>85</v>
      </c>
      <c r="AL6" s="113" t="s">
        <v>344</v>
      </c>
      <c r="AM6" s="114">
        <v>1</v>
      </c>
      <c r="AN6" s="114" t="s">
        <v>85</v>
      </c>
      <c r="AO6" s="114" t="s">
        <v>85</v>
      </c>
      <c r="AP6" s="120">
        <v>9</v>
      </c>
      <c r="AQ6" s="120" t="s">
        <v>344</v>
      </c>
      <c r="AR6" s="120">
        <v>10</v>
      </c>
      <c r="AS6" s="120">
        <v>1</v>
      </c>
      <c r="AT6" s="114" t="s">
        <v>94</v>
      </c>
      <c r="AU6" s="114" t="s">
        <v>94</v>
      </c>
      <c r="AV6" s="114" t="s">
        <v>94</v>
      </c>
      <c r="AW6" s="120"/>
      <c r="AX6" s="114" t="s">
        <v>85</v>
      </c>
      <c r="AY6" s="114" t="s">
        <v>84</v>
      </c>
    </row>
    <row r="7" spans="1:51" s="138" customFormat="1" ht="22.5" customHeight="1">
      <c r="A7" s="112">
        <v>3</v>
      </c>
      <c r="B7" s="156" t="s">
        <v>347</v>
      </c>
      <c r="C7" s="156" t="s">
        <v>348</v>
      </c>
      <c r="D7" s="120" t="s">
        <v>84</v>
      </c>
      <c r="E7" s="114" t="s">
        <v>349</v>
      </c>
      <c r="F7" s="114" t="s">
        <v>350</v>
      </c>
      <c r="G7" s="115">
        <v>2841177.94</v>
      </c>
      <c r="H7" s="115"/>
      <c r="I7" s="116">
        <v>6452.7</v>
      </c>
      <c r="J7" s="155">
        <f>G7</f>
        <v>2841177.94</v>
      </c>
      <c r="K7" s="161" t="s">
        <v>614</v>
      </c>
      <c r="L7" s="113"/>
      <c r="M7" s="113"/>
      <c r="N7" s="113"/>
      <c r="O7" s="113"/>
      <c r="P7" s="113" t="s">
        <v>84</v>
      </c>
      <c r="Q7" s="114">
        <v>1</v>
      </c>
      <c r="R7" s="114" t="s">
        <v>84</v>
      </c>
      <c r="S7" s="114" t="s">
        <v>341</v>
      </c>
      <c r="T7" s="114" t="s">
        <v>85</v>
      </c>
      <c r="U7" s="114" t="s">
        <v>85</v>
      </c>
      <c r="V7" s="139" t="s">
        <v>85</v>
      </c>
      <c r="W7" s="114" t="s">
        <v>84</v>
      </c>
      <c r="X7" s="113" t="s">
        <v>67</v>
      </c>
      <c r="Y7" s="115" t="s">
        <v>67</v>
      </c>
      <c r="Z7" s="113" t="s">
        <v>67</v>
      </c>
      <c r="AA7" s="115" t="s">
        <v>67</v>
      </c>
      <c r="AB7" s="114">
        <v>1</v>
      </c>
      <c r="AC7" s="114" t="s">
        <v>85</v>
      </c>
      <c r="AD7" s="114" t="s">
        <v>84</v>
      </c>
      <c r="AE7" s="113" t="s">
        <v>84</v>
      </c>
      <c r="AF7" s="113" t="s">
        <v>85</v>
      </c>
      <c r="AG7" s="113" t="s">
        <v>351</v>
      </c>
      <c r="AH7" s="114" t="s">
        <v>84</v>
      </c>
      <c r="AI7" s="139" t="s">
        <v>85</v>
      </c>
      <c r="AJ7" s="114" t="s">
        <v>84</v>
      </c>
      <c r="AK7" s="114" t="s">
        <v>84</v>
      </c>
      <c r="AL7" s="113" t="s">
        <v>344</v>
      </c>
      <c r="AM7" s="114">
        <v>1</v>
      </c>
      <c r="AN7" s="114" t="s">
        <v>84</v>
      </c>
      <c r="AO7" s="114" t="s">
        <v>84</v>
      </c>
      <c r="AP7" s="120" t="s">
        <v>344</v>
      </c>
      <c r="AQ7" s="120" t="s">
        <v>344</v>
      </c>
      <c r="AR7" s="120"/>
      <c r="AS7" s="120"/>
      <c r="AT7" s="114" t="s">
        <v>84</v>
      </c>
      <c r="AU7" s="114" t="s">
        <v>84</v>
      </c>
      <c r="AV7" s="114" t="s">
        <v>84</v>
      </c>
      <c r="AW7" s="120"/>
      <c r="AX7" s="114" t="s">
        <v>84</v>
      </c>
      <c r="AY7" s="114" t="s">
        <v>84</v>
      </c>
    </row>
    <row r="8" spans="1:51" s="138" customFormat="1" ht="27.75" customHeight="1">
      <c r="A8" s="112">
        <v>4</v>
      </c>
      <c r="B8" s="156" t="s">
        <v>352</v>
      </c>
      <c r="C8" s="156" t="s">
        <v>353</v>
      </c>
      <c r="D8" s="120" t="s">
        <v>84</v>
      </c>
      <c r="E8" s="114" t="s">
        <v>349</v>
      </c>
      <c r="F8" s="114" t="s">
        <v>350</v>
      </c>
      <c r="G8" s="118"/>
      <c r="H8" s="115"/>
      <c r="I8" s="116">
        <v>58</v>
      </c>
      <c r="J8" s="155">
        <v>5844.17</v>
      </c>
      <c r="K8" s="161" t="s">
        <v>614</v>
      </c>
      <c r="L8" s="113" t="s">
        <v>70</v>
      </c>
      <c r="M8" s="113" t="s">
        <v>48</v>
      </c>
      <c r="N8" s="113" t="s">
        <v>69</v>
      </c>
      <c r="O8" s="113" t="s">
        <v>56</v>
      </c>
      <c r="P8" s="113" t="s">
        <v>84</v>
      </c>
      <c r="Q8" s="114">
        <v>1</v>
      </c>
      <c r="R8" s="114" t="s">
        <v>84</v>
      </c>
      <c r="S8" s="114" t="s">
        <v>341</v>
      </c>
      <c r="T8" s="114" t="s">
        <v>85</v>
      </c>
      <c r="U8" s="114" t="s">
        <v>85</v>
      </c>
      <c r="V8" s="114" t="s">
        <v>85</v>
      </c>
      <c r="W8" s="114" t="s">
        <v>84</v>
      </c>
      <c r="X8" s="113" t="s">
        <v>67</v>
      </c>
      <c r="Y8" s="115" t="s">
        <v>67</v>
      </c>
      <c r="Z8" s="113" t="s">
        <v>67</v>
      </c>
      <c r="AA8" s="115" t="s">
        <v>67</v>
      </c>
      <c r="AB8" s="114">
        <v>1</v>
      </c>
      <c r="AC8" s="114" t="s">
        <v>85</v>
      </c>
      <c r="AD8" s="114" t="s">
        <v>84</v>
      </c>
      <c r="AE8" s="113" t="s">
        <v>84</v>
      </c>
      <c r="AF8" s="113" t="s">
        <v>85</v>
      </c>
      <c r="AG8" s="113" t="s">
        <v>351</v>
      </c>
      <c r="AH8" s="114" t="s">
        <v>84</v>
      </c>
      <c r="AI8" s="114" t="s">
        <v>85</v>
      </c>
      <c r="AJ8" s="114" t="s">
        <v>84</v>
      </c>
      <c r="AK8" s="114" t="s">
        <v>84</v>
      </c>
      <c r="AL8" s="113" t="s">
        <v>344</v>
      </c>
      <c r="AM8" s="114">
        <v>1</v>
      </c>
      <c r="AN8" s="114" t="s">
        <v>84</v>
      </c>
      <c r="AO8" s="114" t="s">
        <v>84</v>
      </c>
      <c r="AP8" s="120" t="s">
        <v>344</v>
      </c>
      <c r="AQ8" s="120" t="s">
        <v>344</v>
      </c>
      <c r="AR8" s="120"/>
      <c r="AS8" s="120"/>
      <c r="AT8" s="114" t="s">
        <v>84</v>
      </c>
      <c r="AU8" s="114" t="s">
        <v>84</v>
      </c>
      <c r="AV8" s="114" t="s">
        <v>84</v>
      </c>
      <c r="AW8" s="120"/>
      <c r="AX8" s="114" t="s">
        <v>84</v>
      </c>
      <c r="AY8" s="114" t="s">
        <v>84</v>
      </c>
    </row>
    <row r="9" spans="1:51" s="138" customFormat="1" ht="25.5" customHeight="1">
      <c r="A9" s="112">
        <v>5</v>
      </c>
      <c r="B9" s="156" t="s">
        <v>354</v>
      </c>
      <c r="C9" s="156" t="s">
        <v>353</v>
      </c>
      <c r="D9" s="120" t="s">
        <v>355</v>
      </c>
      <c r="E9" s="114" t="s">
        <v>349</v>
      </c>
      <c r="F9" s="114" t="s">
        <v>350</v>
      </c>
      <c r="G9" s="118"/>
      <c r="H9" s="115"/>
      <c r="I9" s="116">
        <v>66</v>
      </c>
      <c r="J9" s="155">
        <v>3287.7</v>
      </c>
      <c r="K9" s="161" t="s">
        <v>614</v>
      </c>
      <c r="L9" s="113"/>
      <c r="M9" s="113"/>
      <c r="N9" s="113"/>
      <c r="O9" s="113"/>
      <c r="P9" s="113" t="s">
        <v>84</v>
      </c>
      <c r="Q9" s="114">
        <v>1</v>
      </c>
      <c r="R9" s="114" t="s">
        <v>84</v>
      </c>
      <c r="S9" s="114" t="s">
        <v>341</v>
      </c>
      <c r="T9" s="114" t="s">
        <v>85</v>
      </c>
      <c r="U9" s="114" t="s">
        <v>85</v>
      </c>
      <c r="V9" s="114" t="s">
        <v>85</v>
      </c>
      <c r="W9" s="114" t="s">
        <v>84</v>
      </c>
      <c r="X9" s="113" t="s">
        <v>67</v>
      </c>
      <c r="Y9" s="115" t="s">
        <v>67</v>
      </c>
      <c r="Z9" s="113" t="s">
        <v>67</v>
      </c>
      <c r="AA9" s="115" t="s">
        <v>67</v>
      </c>
      <c r="AB9" s="114">
        <v>1</v>
      </c>
      <c r="AC9" s="114" t="s">
        <v>85</v>
      </c>
      <c r="AD9" s="114" t="s">
        <v>84</v>
      </c>
      <c r="AE9" s="113" t="s">
        <v>84</v>
      </c>
      <c r="AF9" s="113" t="s">
        <v>85</v>
      </c>
      <c r="AG9" s="113" t="s">
        <v>351</v>
      </c>
      <c r="AH9" s="114" t="s">
        <v>84</v>
      </c>
      <c r="AI9" s="114" t="s">
        <v>85</v>
      </c>
      <c r="AJ9" s="114" t="s">
        <v>84</v>
      </c>
      <c r="AK9" s="114" t="s">
        <v>84</v>
      </c>
      <c r="AL9" s="113" t="s">
        <v>344</v>
      </c>
      <c r="AM9" s="114">
        <v>1</v>
      </c>
      <c r="AN9" s="114" t="s">
        <v>84</v>
      </c>
      <c r="AO9" s="114" t="s">
        <v>84</v>
      </c>
      <c r="AP9" s="120" t="s">
        <v>344</v>
      </c>
      <c r="AQ9" s="120" t="s">
        <v>344</v>
      </c>
      <c r="AR9" s="120"/>
      <c r="AS9" s="120"/>
      <c r="AT9" s="114" t="s">
        <v>84</v>
      </c>
      <c r="AU9" s="114" t="s">
        <v>84</v>
      </c>
      <c r="AV9" s="114" t="s">
        <v>84</v>
      </c>
      <c r="AW9" s="120"/>
      <c r="AX9" s="114" t="s">
        <v>84</v>
      </c>
      <c r="AY9" s="114" t="s">
        <v>84</v>
      </c>
    </row>
    <row r="10" spans="1:51" s="138" customFormat="1" ht="22.5" customHeight="1">
      <c r="A10" s="112">
        <v>6</v>
      </c>
      <c r="B10" s="156" t="s">
        <v>356</v>
      </c>
      <c r="C10" s="156" t="s">
        <v>353</v>
      </c>
      <c r="D10" s="120" t="s">
        <v>84</v>
      </c>
      <c r="E10" s="114" t="s">
        <v>349</v>
      </c>
      <c r="F10" s="114" t="s">
        <v>350</v>
      </c>
      <c r="G10" s="118"/>
      <c r="H10" s="115"/>
      <c r="I10" s="313" t="s">
        <v>621</v>
      </c>
      <c r="J10" s="155">
        <v>1962.72</v>
      </c>
      <c r="K10" s="161" t="s">
        <v>614</v>
      </c>
      <c r="L10" s="113"/>
      <c r="M10" s="113"/>
      <c r="N10" s="113"/>
      <c r="O10" s="113"/>
      <c r="P10" s="113" t="s">
        <v>84</v>
      </c>
      <c r="Q10" s="114">
        <v>1</v>
      </c>
      <c r="R10" s="114" t="s">
        <v>84</v>
      </c>
      <c r="S10" s="114" t="s">
        <v>341</v>
      </c>
      <c r="T10" s="114" t="s">
        <v>85</v>
      </c>
      <c r="U10" s="114" t="s">
        <v>85</v>
      </c>
      <c r="V10" s="114" t="s">
        <v>85</v>
      </c>
      <c r="W10" s="114" t="s">
        <v>84</v>
      </c>
      <c r="X10" s="113" t="s">
        <v>67</v>
      </c>
      <c r="Y10" s="115" t="s">
        <v>67</v>
      </c>
      <c r="Z10" s="113" t="s">
        <v>67</v>
      </c>
      <c r="AA10" s="115" t="s">
        <v>67</v>
      </c>
      <c r="AB10" s="114">
        <v>1</v>
      </c>
      <c r="AC10" s="114" t="s">
        <v>85</v>
      </c>
      <c r="AD10" s="114" t="s">
        <v>84</v>
      </c>
      <c r="AE10" s="113" t="s">
        <v>84</v>
      </c>
      <c r="AF10" s="113" t="s">
        <v>85</v>
      </c>
      <c r="AG10" s="113" t="s">
        <v>351</v>
      </c>
      <c r="AH10" s="114" t="s">
        <v>84</v>
      </c>
      <c r="AI10" s="114" t="s">
        <v>85</v>
      </c>
      <c r="AJ10" s="114" t="s">
        <v>84</v>
      </c>
      <c r="AK10" s="114" t="s">
        <v>84</v>
      </c>
      <c r="AL10" s="113" t="s">
        <v>344</v>
      </c>
      <c r="AM10" s="114">
        <v>1</v>
      </c>
      <c r="AN10" s="114" t="s">
        <v>84</v>
      </c>
      <c r="AO10" s="114" t="s">
        <v>84</v>
      </c>
      <c r="AP10" s="120" t="s">
        <v>344</v>
      </c>
      <c r="AQ10" s="120" t="s">
        <v>344</v>
      </c>
      <c r="AR10" s="120"/>
      <c r="AS10" s="120"/>
      <c r="AT10" s="114" t="s">
        <v>84</v>
      </c>
      <c r="AU10" s="114" t="s">
        <v>84</v>
      </c>
      <c r="AV10" s="114" t="s">
        <v>84</v>
      </c>
      <c r="AW10" s="120"/>
      <c r="AX10" s="114" t="s">
        <v>84</v>
      </c>
      <c r="AY10" s="114" t="s">
        <v>84</v>
      </c>
    </row>
    <row r="11" spans="1:51" s="138" customFormat="1" ht="20.25" customHeight="1">
      <c r="A11" s="112">
        <v>7</v>
      </c>
      <c r="B11" s="156" t="s">
        <v>357</v>
      </c>
      <c r="C11" s="156" t="s">
        <v>353</v>
      </c>
      <c r="D11" s="120" t="s">
        <v>84</v>
      </c>
      <c r="E11" s="114" t="s">
        <v>349</v>
      </c>
      <c r="F11" s="114" t="s">
        <v>350</v>
      </c>
      <c r="G11" s="118"/>
      <c r="H11" s="115"/>
      <c r="I11" s="116">
        <v>280</v>
      </c>
      <c r="J11" s="155">
        <v>20321.55</v>
      </c>
      <c r="K11" s="161" t="s">
        <v>614</v>
      </c>
      <c r="L11" s="113"/>
      <c r="M11" s="113"/>
      <c r="N11" s="113"/>
      <c r="O11" s="113"/>
      <c r="P11" s="113" t="s">
        <v>84</v>
      </c>
      <c r="Q11" s="114">
        <v>1</v>
      </c>
      <c r="R11" s="114" t="s">
        <v>84</v>
      </c>
      <c r="S11" s="114" t="s">
        <v>341</v>
      </c>
      <c r="T11" s="114" t="s">
        <v>85</v>
      </c>
      <c r="U11" s="114" t="s">
        <v>85</v>
      </c>
      <c r="V11" s="114" t="s">
        <v>85</v>
      </c>
      <c r="W11" s="114" t="s">
        <v>84</v>
      </c>
      <c r="X11" s="113" t="s">
        <v>67</v>
      </c>
      <c r="Y11" s="115" t="s">
        <v>67</v>
      </c>
      <c r="Z11" s="113" t="s">
        <v>67</v>
      </c>
      <c r="AA11" s="115" t="s">
        <v>67</v>
      </c>
      <c r="AB11" s="114">
        <v>1</v>
      </c>
      <c r="AC11" s="114" t="s">
        <v>85</v>
      </c>
      <c r="AD11" s="114" t="s">
        <v>84</v>
      </c>
      <c r="AE11" s="113" t="s">
        <v>84</v>
      </c>
      <c r="AF11" s="113" t="s">
        <v>85</v>
      </c>
      <c r="AG11" s="113" t="s">
        <v>351</v>
      </c>
      <c r="AH11" s="114" t="s">
        <v>84</v>
      </c>
      <c r="AI11" s="114" t="s">
        <v>85</v>
      </c>
      <c r="AJ11" s="114" t="s">
        <v>84</v>
      </c>
      <c r="AK11" s="114" t="s">
        <v>84</v>
      </c>
      <c r="AL11" s="113" t="s">
        <v>344</v>
      </c>
      <c r="AM11" s="114">
        <v>1</v>
      </c>
      <c r="AN11" s="114" t="s">
        <v>84</v>
      </c>
      <c r="AO11" s="114" t="s">
        <v>84</v>
      </c>
      <c r="AP11" s="120" t="s">
        <v>344</v>
      </c>
      <c r="AQ11" s="120" t="s">
        <v>344</v>
      </c>
      <c r="AR11" s="120"/>
      <c r="AS11" s="120"/>
      <c r="AT11" s="114" t="s">
        <v>84</v>
      </c>
      <c r="AU11" s="114" t="s">
        <v>84</v>
      </c>
      <c r="AV11" s="114" t="s">
        <v>84</v>
      </c>
      <c r="AW11" s="120"/>
      <c r="AX11" s="114" t="s">
        <v>84</v>
      </c>
      <c r="AY11" s="114" t="s">
        <v>84</v>
      </c>
    </row>
    <row r="12" spans="1:51" s="138" customFormat="1" ht="28.5" customHeight="1">
      <c r="A12" s="112">
        <v>8</v>
      </c>
      <c r="B12" s="156" t="s">
        <v>358</v>
      </c>
      <c r="C12" s="156" t="s">
        <v>353</v>
      </c>
      <c r="D12" s="120" t="s">
        <v>84</v>
      </c>
      <c r="E12" s="114" t="s">
        <v>349</v>
      </c>
      <c r="F12" s="114" t="s">
        <v>350</v>
      </c>
      <c r="G12" s="118"/>
      <c r="H12" s="115"/>
      <c r="I12" s="313" t="s">
        <v>622</v>
      </c>
      <c r="J12" s="155">
        <v>7144.12</v>
      </c>
      <c r="K12" s="161" t="s">
        <v>614</v>
      </c>
      <c r="L12" s="113"/>
      <c r="M12" s="113"/>
      <c r="N12" s="113"/>
      <c r="O12" s="113"/>
      <c r="P12" s="113" t="s">
        <v>84</v>
      </c>
      <c r="Q12" s="114">
        <v>1</v>
      </c>
      <c r="R12" s="114" t="s">
        <v>84</v>
      </c>
      <c r="S12" s="114" t="s">
        <v>341</v>
      </c>
      <c r="T12" s="114" t="s">
        <v>85</v>
      </c>
      <c r="U12" s="114" t="s">
        <v>85</v>
      </c>
      <c r="V12" s="114" t="s">
        <v>85</v>
      </c>
      <c r="W12" s="114" t="s">
        <v>84</v>
      </c>
      <c r="X12" s="113" t="s">
        <v>67</v>
      </c>
      <c r="Y12" s="115" t="s">
        <v>67</v>
      </c>
      <c r="Z12" s="113" t="s">
        <v>67</v>
      </c>
      <c r="AA12" s="115" t="s">
        <v>67</v>
      </c>
      <c r="AB12" s="114">
        <v>1</v>
      </c>
      <c r="AC12" s="114" t="s">
        <v>85</v>
      </c>
      <c r="AD12" s="114" t="s">
        <v>84</v>
      </c>
      <c r="AE12" s="113" t="s">
        <v>84</v>
      </c>
      <c r="AF12" s="113" t="s">
        <v>85</v>
      </c>
      <c r="AG12" s="113" t="s">
        <v>351</v>
      </c>
      <c r="AH12" s="114" t="s">
        <v>84</v>
      </c>
      <c r="AI12" s="114" t="s">
        <v>85</v>
      </c>
      <c r="AJ12" s="114" t="s">
        <v>84</v>
      </c>
      <c r="AK12" s="114" t="s">
        <v>84</v>
      </c>
      <c r="AL12" s="113" t="s">
        <v>344</v>
      </c>
      <c r="AM12" s="114">
        <v>1</v>
      </c>
      <c r="AN12" s="114" t="s">
        <v>84</v>
      </c>
      <c r="AO12" s="114" t="s">
        <v>84</v>
      </c>
      <c r="AP12" s="120" t="s">
        <v>344</v>
      </c>
      <c r="AQ12" s="120" t="s">
        <v>344</v>
      </c>
      <c r="AR12" s="120"/>
      <c r="AS12" s="120"/>
      <c r="AT12" s="114" t="s">
        <v>84</v>
      </c>
      <c r="AU12" s="114" t="s">
        <v>84</v>
      </c>
      <c r="AV12" s="114" t="s">
        <v>84</v>
      </c>
      <c r="AW12" s="120"/>
      <c r="AX12" s="114" t="s">
        <v>84</v>
      </c>
      <c r="AY12" s="114" t="s">
        <v>84</v>
      </c>
    </row>
    <row r="13" spans="1:51" s="138" customFormat="1" ht="28.5" customHeight="1">
      <c r="A13" s="211">
        <v>9</v>
      </c>
      <c r="B13" s="210" t="s">
        <v>561</v>
      </c>
      <c r="C13" s="210" t="s">
        <v>562</v>
      </c>
      <c r="D13" s="280" t="s">
        <v>85</v>
      </c>
      <c r="E13" s="209" t="s">
        <v>340</v>
      </c>
      <c r="F13" s="317">
        <v>1980</v>
      </c>
      <c r="G13" s="212">
        <v>937350</v>
      </c>
      <c r="H13" s="212"/>
      <c r="I13" s="208">
        <v>930.25</v>
      </c>
      <c r="J13" s="154">
        <f>I13*K13</f>
        <v>1860500</v>
      </c>
      <c r="K13" s="116">
        <v>2000</v>
      </c>
      <c r="L13" s="210" t="s">
        <v>70</v>
      </c>
      <c r="M13" s="210" t="s">
        <v>48</v>
      </c>
      <c r="N13" s="210" t="s">
        <v>563</v>
      </c>
      <c r="O13" s="210" t="s">
        <v>49</v>
      </c>
      <c r="P13" s="316" t="s">
        <v>84</v>
      </c>
      <c r="Q13" s="317">
        <v>1</v>
      </c>
      <c r="R13" s="318" t="s">
        <v>84</v>
      </c>
      <c r="S13" s="318" t="s">
        <v>564</v>
      </c>
      <c r="T13" s="318" t="s">
        <v>84</v>
      </c>
      <c r="U13" s="317" t="s">
        <v>84</v>
      </c>
      <c r="V13" s="317" t="s">
        <v>84</v>
      </c>
      <c r="W13" s="317" t="s">
        <v>85</v>
      </c>
      <c r="X13" s="316" t="s">
        <v>67</v>
      </c>
      <c r="Y13" s="319" t="s">
        <v>67</v>
      </c>
      <c r="Z13" s="316" t="s">
        <v>67</v>
      </c>
      <c r="AA13" s="319" t="s">
        <v>67</v>
      </c>
      <c r="AB13" s="317">
        <v>1</v>
      </c>
      <c r="AC13" s="317" t="s">
        <v>85</v>
      </c>
      <c r="AD13" s="317" t="s">
        <v>85</v>
      </c>
      <c r="AE13" s="316" t="s">
        <v>84</v>
      </c>
      <c r="AF13" s="316" t="s">
        <v>84</v>
      </c>
      <c r="AG13" s="316" t="s">
        <v>84</v>
      </c>
      <c r="AH13" s="317" t="s">
        <v>84</v>
      </c>
      <c r="AI13" s="317" t="s">
        <v>84</v>
      </c>
      <c r="AJ13" s="317" t="s">
        <v>84</v>
      </c>
      <c r="AK13" s="317" t="s">
        <v>85</v>
      </c>
      <c r="AL13" s="166"/>
      <c r="AM13" s="166"/>
      <c r="AN13" s="314" t="s">
        <v>85</v>
      </c>
      <c r="AO13" s="114" t="s">
        <v>85</v>
      </c>
      <c r="AP13" s="314" t="s">
        <v>85</v>
      </c>
      <c r="AQ13" s="209"/>
      <c r="AR13" s="317" t="s">
        <v>85</v>
      </c>
      <c r="AS13" s="207"/>
      <c r="AT13" s="317" t="s">
        <v>89</v>
      </c>
      <c r="AU13" s="209"/>
      <c r="AV13" s="114"/>
      <c r="AW13" s="120"/>
      <c r="AX13" s="114"/>
      <c r="AY13" s="114"/>
    </row>
    <row r="14" spans="1:51">
      <c r="A14" s="137" t="s">
        <v>95</v>
      </c>
      <c r="B14" s="147" t="str">
        <f>'1- Jednostki Zmiana'!B3</f>
        <v>Centrum Kształcenia Zawodowego</v>
      </c>
      <c r="C14" s="141"/>
      <c r="D14" s="141"/>
      <c r="E14" s="141"/>
      <c r="F14" s="141"/>
      <c r="G14" s="137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</row>
    <row r="15" spans="1:51" s="138" customFormat="1" ht="31.5">
      <c r="A15" s="166">
        <v>1</v>
      </c>
      <c r="B15" s="263" t="s">
        <v>536</v>
      </c>
      <c r="C15" s="263" t="s">
        <v>532</v>
      </c>
      <c r="D15" s="166" t="s">
        <v>85</v>
      </c>
      <c r="E15" s="166"/>
      <c r="F15" s="281">
        <v>1975</v>
      </c>
      <c r="G15" s="282">
        <v>30250</v>
      </c>
      <c r="H15" s="166"/>
      <c r="I15" s="166">
        <v>1532.42</v>
      </c>
      <c r="J15" s="160">
        <f>I15*K15</f>
        <v>3064840</v>
      </c>
      <c r="K15" s="166">
        <v>2000</v>
      </c>
      <c r="L15" s="340" t="s">
        <v>636</v>
      </c>
      <c r="M15" s="340" t="s">
        <v>637</v>
      </c>
      <c r="N15" s="340" t="s">
        <v>638</v>
      </c>
      <c r="O15" s="340" t="s">
        <v>49</v>
      </c>
      <c r="P15" s="316" t="s">
        <v>84</v>
      </c>
      <c r="R15" s="318" t="s">
        <v>84</v>
      </c>
      <c r="T15" s="314" t="s">
        <v>85</v>
      </c>
      <c r="U15" s="314" t="s">
        <v>85</v>
      </c>
      <c r="V15" s="317" t="s">
        <v>84</v>
      </c>
      <c r="W15" s="317" t="s">
        <v>85</v>
      </c>
      <c r="X15" s="316" t="s">
        <v>67</v>
      </c>
      <c r="Y15" s="319" t="s">
        <v>67</v>
      </c>
      <c r="Z15" s="316" t="s">
        <v>67</v>
      </c>
      <c r="AA15" s="319" t="s">
        <v>67</v>
      </c>
      <c r="AC15" s="317" t="s">
        <v>85</v>
      </c>
      <c r="AD15" s="317"/>
      <c r="AI15" s="314" t="s">
        <v>85</v>
      </c>
      <c r="AJ15" s="314"/>
      <c r="AN15" s="317" t="s">
        <v>85</v>
      </c>
      <c r="AO15" s="317" t="s">
        <v>85</v>
      </c>
      <c r="AP15" s="317" t="s">
        <v>85</v>
      </c>
      <c r="AR15" s="317" t="s">
        <v>85</v>
      </c>
      <c r="AS15" s="317" t="s">
        <v>85</v>
      </c>
    </row>
    <row r="16" spans="1:51" s="138" customFormat="1" ht="25.5">
      <c r="A16" s="166">
        <v>2</v>
      </c>
      <c r="B16" s="263" t="s">
        <v>537</v>
      </c>
      <c r="C16" s="263" t="s">
        <v>533</v>
      </c>
      <c r="D16" s="166" t="s">
        <v>85</v>
      </c>
      <c r="E16" s="166"/>
      <c r="F16" s="281">
        <v>1960</v>
      </c>
      <c r="G16" s="283">
        <v>109852.66</v>
      </c>
      <c r="H16" s="166"/>
      <c r="I16" s="166">
        <v>590</v>
      </c>
      <c r="J16" s="160">
        <f>I16*K16</f>
        <v>1180000</v>
      </c>
      <c r="K16" s="166">
        <v>2000</v>
      </c>
      <c r="L16" s="340" t="s">
        <v>639</v>
      </c>
      <c r="M16" s="340" t="s">
        <v>640</v>
      </c>
      <c r="N16" s="340" t="s">
        <v>641</v>
      </c>
      <c r="O16" s="340" t="s">
        <v>49</v>
      </c>
      <c r="P16" s="316" t="s">
        <v>84</v>
      </c>
      <c r="R16" s="318" t="s">
        <v>84</v>
      </c>
      <c r="T16" s="314" t="s">
        <v>85</v>
      </c>
      <c r="U16" s="314" t="s">
        <v>85</v>
      </c>
      <c r="V16" s="317" t="s">
        <v>84</v>
      </c>
      <c r="W16" s="317" t="s">
        <v>85</v>
      </c>
      <c r="X16" s="316" t="s">
        <v>67</v>
      </c>
      <c r="Y16" s="319" t="s">
        <v>67</v>
      </c>
      <c r="Z16" s="316" t="s">
        <v>67</v>
      </c>
      <c r="AA16" s="319" t="s">
        <v>67</v>
      </c>
      <c r="AC16" s="317" t="s">
        <v>85</v>
      </c>
      <c r="AD16" s="317"/>
      <c r="AI16" s="314" t="s">
        <v>85</v>
      </c>
      <c r="AJ16" s="314" t="s">
        <v>343</v>
      </c>
      <c r="AN16" s="317" t="s">
        <v>85</v>
      </c>
      <c r="AO16" s="317" t="s">
        <v>85</v>
      </c>
      <c r="AP16" s="317" t="s">
        <v>85</v>
      </c>
      <c r="AR16" s="317" t="s">
        <v>85</v>
      </c>
      <c r="AS16" s="317" t="s">
        <v>85</v>
      </c>
    </row>
    <row r="17" spans="1:51" s="138" customFormat="1" ht="31.5">
      <c r="A17" s="166">
        <v>3</v>
      </c>
      <c r="B17" s="263" t="s">
        <v>538</v>
      </c>
      <c r="C17" s="263" t="s">
        <v>534</v>
      </c>
      <c r="D17" s="166" t="s">
        <v>85</v>
      </c>
      <c r="E17" s="166"/>
      <c r="F17" s="281">
        <v>1956</v>
      </c>
      <c r="G17" s="283">
        <v>105070.85</v>
      </c>
      <c r="H17" s="166"/>
      <c r="I17" s="166">
        <v>522</v>
      </c>
      <c r="J17" s="160">
        <f>I17*K17</f>
        <v>1044000</v>
      </c>
      <c r="K17" s="166">
        <v>2000</v>
      </c>
      <c r="L17" s="340" t="s">
        <v>642</v>
      </c>
      <c r="M17" s="340" t="s">
        <v>640</v>
      </c>
      <c r="N17" s="340" t="s">
        <v>643</v>
      </c>
      <c r="O17" s="340" t="s">
        <v>49</v>
      </c>
      <c r="P17" s="316" t="s">
        <v>84</v>
      </c>
      <c r="R17" s="318" t="s">
        <v>84</v>
      </c>
      <c r="T17" s="314" t="s">
        <v>85</v>
      </c>
      <c r="U17" s="314" t="s">
        <v>85</v>
      </c>
      <c r="V17" s="317" t="s">
        <v>84</v>
      </c>
      <c r="W17" s="317" t="s">
        <v>85</v>
      </c>
      <c r="X17" s="316" t="s">
        <v>67</v>
      </c>
      <c r="Y17" s="319" t="s">
        <v>67</v>
      </c>
      <c r="Z17" s="316" t="s">
        <v>67</v>
      </c>
      <c r="AA17" s="319" t="s">
        <v>67</v>
      </c>
      <c r="AC17" s="317" t="s">
        <v>85</v>
      </c>
      <c r="AD17" s="317"/>
      <c r="AI17" s="314" t="s">
        <v>85</v>
      </c>
      <c r="AJ17" s="314" t="s">
        <v>343</v>
      </c>
      <c r="AN17" s="317" t="s">
        <v>85</v>
      </c>
      <c r="AO17" s="317" t="s">
        <v>85</v>
      </c>
      <c r="AP17" s="317" t="s">
        <v>85</v>
      </c>
      <c r="AR17" s="317" t="s">
        <v>85</v>
      </c>
      <c r="AS17" s="317" t="s">
        <v>85</v>
      </c>
    </row>
    <row r="18" spans="1:51" s="138" customFormat="1" ht="25.5">
      <c r="A18" s="166">
        <v>4</v>
      </c>
      <c r="B18" s="263" t="s">
        <v>539</v>
      </c>
      <c r="C18" s="263" t="s">
        <v>535</v>
      </c>
      <c r="D18" s="166" t="s">
        <v>85</v>
      </c>
      <c r="E18" s="166"/>
      <c r="F18" s="380">
        <v>1960</v>
      </c>
      <c r="G18" s="283">
        <v>124542.95</v>
      </c>
      <c r="H18" s="166"/>
      <c r="I18" s="166">
        <v>438</v>
      </c>
      <c r="J18" s="160">
        <f>I18*K18</f>
        <v>876000</v>
      </c>
      <c r="K18" s="166">
        <v>2000</v>
      </c>
      <c r="L18" s="340" t="s">
        <v>644</v>
      </c>
      <c r="M18" s="340" t="s">
        <v>645</v>
      </c>
      <c r="N18" s="340" t="s">
        <v>639</v>
      </c>
      <c r="O18" s="340" t="s">
        <v>49</v>
      </c>
      <c r="P18" s="316" t="s">
        <v>84</v>
      </c>
      <c r="R18" s="318" t="s">
        <v>84</v>
      </c>
      <c r="T18" s="314" t="s">
        <v>85</v>
      </c>
      <c r="U18" s="314" t="s">
        <v>85</v>
      </c>
      <c r="V18" s="317" t="s">
        <v>84</v>
      </c>
      <c r="W18" s="317" t="s">
        <v>85</v>
      </c>
      <c r="X18" s="316" t="s">
        <v>67</v>
      </c>
      <c r="Y18" s="319" t="s">
        <v>67</v>
      </c>
      <c r="Z18" s="316" t="s">
        <v>67</v>
      </c>
      <c r="AA18" s="319" t="s">
        <v>67</v>
      </c>
      <c r="AC18" s="317" t="s">
        <v>85</v>
      </c>
      <c r="AD18" s="317"/>
      <c r="AI18" s="314" t="s">
        <v>85</v>
      </c>
      <c r="AJ18" s="314" t="s">
        <v>343</v>
      </c>
      <c r="AN18" s="317" t="s">
        <v>85</v>
      </c>
      <c r="AO18" s="317" t="s">
        <v>85</v>
      </c>
      <c r="AP18" s="317" t="s">
        <v>85</v>
      </c>
      <c r="AS18" s="317" t="s">
        <v>85</v>
      </c>
    </row>
    <row r="19" spans="1:51">
      <c r="A19" s="135">
        <v>5</v>
      </c>
      <c r="B19" s="263" t="s">
        <v>540</v>
      </c>
      <c r="C19" s="263" t="s">
        <v>534</v>
      </c>
      <c r="D19" s="135" t="s">
        <v>85</v>
      </c>
      <c r="E19" s="135"/>
      <c r="F19" s="380"/>
      <c r="G19" s="283">
        <v>6428.42</v>
      </c>
      <c r="H19" s="135"/>
      <c r="I19" s="135">
        <v>36</v>
      </c>
      <c r="J19" s="160">
        <f>I19*K19</f>
        <v>28800</v>
      </c>
      <c r="K19" s="135">
        <v>800</v>
      </c>
      <c r="L19" s="340" t="s">
        <v>646</v>
      </c>
      <c r="M19" s="340" t="s">
        <v>647</v>
      </c>
      <c r="N19" s="340" t="s">
        <v>648</v>
      </c>
      <c r="O19" s="340" t="s">
        <v>49</v>
      </c>
      <c r="P19" s="316" t="s">
        <v>84</v>
      </c>
      <c r="R19" s="318" t="s">
        <v>84</v>
      </c>
      <c r="T19" s="314" t="s">
        <v>85</v>
      </c>
      <c r="U19" s="314" t="s">
        <v>85</v>
      </c>
      <c r="V19" s="317" t="s">
        <v>84</v>
      </c>
      <c r="W19" s="317" t="s">
        <v>85</v>
      </c>
      <c r="X19" s="316" t="s">
        <v>67</v>
      </c>
      <c r="Y19" s="319" t="s">
        <v>67</v>
      </c>
      <c r="Z19" s="316" t="s">
        <v>67</v>
      </c>
      <c r="AA19" s="319" t="s">
        <v>67</v>
      </c>
      <c r="AC19" s="317" t="s">
        <v>85</v>
      </c>
      <c r="AD19" s="317"/>
      <c r="AI19" s="314" t="s">
        <v>85</v>
      </c>
      <c r="AN19" s="317" t="s">
        <v>85</v>
      </c>
      <c r="AO19" s="317" t="s">
        <v>85</v>
      </c>
      <c r="AP19" s="317" t="s">
        <v>85</v>
      </c>
      <c r="AS19" s="317" t="s">
        <v>85</v>
      </c>
    </row>
    <row r="20" spans="1:51">
      <c r="A20" s="137" t="s">
        <v>96</v>
      </c>
      <c r="B20" s="137" t="str">
        <f>'1- Jednostki Zmiana'!B4</f>
        <v>Dom Pomocy Społecznej</v>
      </c>
      <c r="C20" s="141"/>
      <c r="D20" s="141"/>
      <c r="E20" s="141"/>
      <c r="F20" s="141"/>
      <c r="G20" s="137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</row>
    <row r="21" spans="1:51" s="138" customFormat="1" ht="48" customHeight="1">
      <c r="A21" s="112">
        <v>1</v>
      </c>
      <c r="B21" s="113" t="s">
        <v>359</v>
      </c>
      <c r="C21" s="113" t="s">
        <v>360</v>
      </c>
      <c r="D21" s="114" t="s">
        <v>85</v>
      </c>
      <c r="E21" s="114" t="s">
        <v>340</v>
      </c>
      <c r="F21" s="114">
        <v>1961</v>
      </c>
      <c r="G21" s="118">
        <v>425671.64</v>
      </c>
      <c r="H21" s="115"/>
      <c r="I21" s="116">
        <v>1608.22</v>
      </c>
      <c r="J21" s="157">
        <f>I21*K21</f>
        <v>3216440</v>
      </c>
      <c r="K21" s="116">
        <v>2000</v>
      </c>
      <c r="L21" s="113" t="s">
        <v>361</v>
      </c>
      <c r="M21" s="113" t="s">
        <v>362</v>
      </c>
      <c r="N21" s="113" t="s">
        <v>363</v>
      </c>
      <c r="O21" s="113" t="s">
        <v>49</v>
      </c>
      <c r="P21" s="113" t="s">
        <v>364</v>
      </c>
      <c r="Q21" s="114">
        <v>1</v>
      </c>
      <c r="R21" s="114" t="s">
        <v>84</v>
      </c>
      <c r="S21" s="114" t="s">
        <v>365</v>
      </c>
      <c r="T21" s="114" t="s">
        <v>85</v>
      </c>
      <c r="U21" s="114" t="s">
        <v>85</v>
      </c>
      <c r="V21" s="114" t="s">
        <v>84</v>
      </c>
      <c r="W21" s="114" t="s">
        <v>85</v>
      </c>
      <c r="X21" s="113" t="s">
        <v>364</v>
      </c>
      <c r="Y21" s="113" t="s">
        <v>364</v>
      </c>
      <c r="Z21" s="113" t="s">
        <v>364</v>
      </c>
      <c r="AA21" s="113" t="s">
        <v>364</v>
      </c>
      <c r="AB21" s="114">
        <v>1</v>
      </c>
      <c r="AC21" s="114" t="s">
        <v>85</v>
      </c>
      <c r="AD21" s="114" t="s">
        <v>85</v>
      </c>
      <c r="AE21" s="113" t="s">
        <v>366</v>
      </c>
      <c r="AF21" s="113" t="s">
        <v>367</v>
      </c>
      <c r="AG21" s="113" t="s">
        <v>364</v>
      </c>
      <c r="AH21" s="114" t="s">
        <v>84</v>
      </c>
      <c r="AI21" s="114" t="s">
        <v>84</v>
      </c>
      <c r="AJ21" s="114" t="s">
        <v>99</v>
      </c>
      <c r="AK21" s="114" t="s">
        <v>85</v>
      </c>
      <c r="AL21" s="113" t="s">
        <v>364</v>
      </c>
      <c r="AM21" s="114">
        <v>1</v>
      </c>
      <c r="AN21" s="114" t="s">
        <v>85</v>
      </c>
      <c r="AO21" s="114" t="s">
        <v>85</v>
      </c>
      <c r="AP21" s="120">
        <v>15</v>
      </c>
      <c r="AQ21" s="113" t="s">
        <v>364</v>
      </c>
      <c r="AR21" s="120">
        <v>5</v>
      </c>
      <c r="AS21" s="120">
        <v>1</v>
      </c>
      <c r="AT21" s="114" t="s">
        <v>94</v>
      </c>
      <c r="AU21" s="114" t="s">
        <v>94</v>
      </c>
      <c r="AV21" s="114" t="s">
        <v>94</v>
      </c>
      <c r="AW21" s="120" t="s">
        <v>364</v>
      </c>
      <c r="AX21" s="114" t="s">
        <v>85</v>
      </c>
      <c r="AY21" s="114" t="s">
        <v>94</v>
      </c>
    </row>
    <row r="22" spans="1:51" s="138" customFormat="1" ht="37.5" customHeight="1">
      <c r="A22" s="112">
        <v>2</v>
      </c>
      <c r="B22" s="113" t="s">
        <v>368</v>
      </c>
      <c r="C22" s="113" t="s">
        <v>360</v>
      </c>
      <c r="D22" s="114" t="s">
        <v>85</v>
      </c>
      <c r="E22" s="114" t="s">
        <v>340</v>
      </c>
      <c r="F22" s="114">
        <v>1986</v>
      </c>
      <c r="G22" s="118">
        <v>510292.87</v>
      </c>
      <c r="H22" s="115"/>
      <c r="I22" s="116">
        <v>1259.07</v>
      </c>
      <c r="J22" s="157">
        <f>I22*K22</f>
        <v>2518140</v>
      </c>
      <c r="K22" s="116">
        <v>2000</v>
      </c>
      <c r="L22" s="113" t="s">
        <v>361</v>
      </c>
      <c r="M22" s="113" t="s">
        <v>362</v>
      </c>
      <c r="N22" s="113" t="s">
        <v>363</v>
      </c>
      <c r="O22" s="113" t="s">
        <v>49</v>
      </c>
      <c r="P22" s="113" t="s">
        <v>364</v>
      </c>
      <c r="Q22" s="114">
        <v>1</v>
      </c>
      <c r="R22" s="114" t="s">
        <v>84</v>
      </c>
      <c r="S22" s="114" t="s">
        <v>365</v>
      </c>
      <c r="T22" s="114" t="s">
        <v>85</v>
      </c>
      <c r="U22" s="114" t="s">
        <v>85</v>
      </c>
      <c r="V22" s="114" t="s">
        <v>84</v>
      </c>
      <c r="W22" s="114" t="s">
        <v>85</v>
      </c>
      <c r="X22" s="113" t="s">
        <v>364</v>
      </c>
      <c r="Y22" s="113" t="s">
        <v>364</v>
      </c>
      <c r="Z22" s="113" t="s">
        <v>364</v>
      </c>
      <c r="AA22" s="113" t="s">
        <v>364</v>
      </c>
      <c r="AB22" s="114">
        <v>1</v>
      </c>
      <c r="AC22" s="114" t="s">
        <v>85</v>
      </c>
      <c r="AD22" s="114" t="s">
        <v>85</v>
      </c>
      <c r="AE22" s="113" t="s">
        <v>364</v>
      </c>
      <c r="AF22" s="113" t="s">
        <v>367</v>
      </c>
      <c r="AG22" s="113" t="s">
        <v>364</v>
      </c>
      <c r="AH22" s="114" t="s">
        <v>84</v>
      </c>
      <c r="AI22" s="114" t="s">
        <v>84</v>
      </c>
      <c r="AJ22" s="114" t="s">
        <v>99</v>
      </c>
      <c r="AK22" s="114" t="s">
        <v>85</v>
      </c>
      <c r="AL22" s="113" t="s">
        <v>364</v>
      </c>
      <c r="AM22" s="114">
        <v>1</v>
      </c>
      <c r="AN22" s="114" t="s">
        <v>85</v>
      </c>
      <c r="AO22" s="114" t="s">
        <v>85</v>
      </c>
      <c r="AP22" s="120">
        <v>12</v>
      </c>
      <c r="AQ22" s="113" t="s">
        <v>364</v>
      </c>
      <c r="AR22" s="120">
        <v>6</v>
      </c>
      <c r="AS22" s="120">
        <v>1</v>
      </c>
      <c r="AT22" s="114" t="s">
        <v>94</v>
      </c>
      <c r="AU22" s="114" t="s">
        <v>94</v>
      </c>
      <c r="AV22" s="114" t="s">
        <v>94</v>
      </c>
      <c r="AW22" s="120" t="s">
        <v>364</v>
      </c>
      <c r="AX22" s="114" t="s">
        <v>85</v>
      </c>
      <c r="AY22" s="114" t="s">
        <v>94</v>
      </c>
    </row>
    <row r="23" spans="1:51">
      <c r="A23" s="137" t="s">
        <v>97</v>
      </c>
      <c r="B23" s="147" t="str">
        <f>'1- Jednostki Zmiana'!B5</f>
        <v>Dom Pomocy Społecznej im. Sue Ryder w Kałkowie - Godowie</v>
      </c>
      <c r="C23" s="141"/>
      <c r="D23" s="141"/>
      <c r="E23" s="141"/>
      <c r="F23" s="141"/>
      <c r="G23" s="137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</row>
    <row r="24" spans="1:51" s="138" customFormat="1" ht="126.75" customHeight="1">
      <c r="A24" s="112">
        <v>1</v>
      </c>
      <c r="B24" s="113" t="s">
        <v>373</v>
      </c>
      <c r="C24" s="113" t="s">
        <v>374</v>
      </c>
      <c r="D24" s="114" t="s">
        <v>85</v>
      </c>
      <c r="E24" s="114" t="s">
        <v>375</v>
      </c>
      <c r="F24" s="114" t="s">
        <v>376</v>
      </c>
      <c r="G24" s="118">
        <v>4195668.04</v>
      </c>
      <c r="H24" s="115"/>
      <c r="I24" s="116">
        <v>1749</v>
      </c>
      <c r="J24" s="249">
        <f>G24</f>
        <v>4195668.04</v>
      </c>
      <c r="K24" s="116" t="s">
        <v>387</v>
      </c>
      <c r="L24" s="113" t="s">
        <v>377</v>
      </c>
      <c r="M24" s="113" t="s">
        <v>378</v>
      </c>
      <c r="N24" s="117"/>
      <c r="O24" s="113" t="s">
        <v>65</v>
      </c>
      <c r="P24" s="117"/>
      <c r="Q24" s="114">
        <v>1</v>
      </c>
      <c r="R24" s="114" t="s">
        <v>85</v>
      </c>
      <c r="S24" s="114" t="s">
        <v>365</v>
      </c>
      <c r="T24" s="114" t="s">
        <v>85</v>
      </c>
      <c r="U24" s="114" t="s">
        <v>85</v>
      </c>
      <c r="V24" s="114" t="s">
        <v>84</v>
      </c>
      <c r="W24" s="114" t="s">
        <v>85</v>
      </c>
      <c r="X24" s="113" t="s">
        <v>84</v>
      </c>
      <c r="Y24" s="115" t="s">
        <v>344</v>
      </c>
      <c r="Z24" s="113" t="s">
        <v>84</v>
      </c>
      <c r="AA24" s="115" t="s">
        <v>344</v>
      </c>
      <c r="AB24" s="114">
        <v>1</v>
      </c>
      <c r="AC24" s="119"/>
      <c r="AD24" s="114" t="s">
        <v>85</v>
      </c>
      <c r="AE24" s="113" t="s">
        <v>84</v>
      </c>
      <c r="AF24" s="113" t="s">
        <v>84</v>
      </c>
      <c r="AG24" s="113" t="s">
        <v>84</v>
      </c>
      <c r="AH24" s="114" t="s">
        <v>84</v>
      </c>
      <c r="AI24" s="114" t="s">
        <v>84</v>
      </c>
      <c r="AJ24" s="114" t="s">
        <v>99</v>
      </c>
      <c r="AK24" s="114" t="s">
        <v>85</v>
      </c>
      <c r="AL24" s="113" t="s">
        <v>379</v>
      </c>
      <c r="AM24" s="114">
        <v>1</v>
      </c>
      <c r="AN24" s="114" t="s">
        <v>85</v>
      </c>
      <c r="AO24" s="114" t="s">
        <v>85</v>
      </c>
      <c r="AP24" s="120">
        <v>7</v>
      </c>
      <c r="AQ24" s="120">
        <v>1</v>
      </c>
      <c r="AR24" s="120">
        <v>3</v>
      </c>
      <c r="AS24" s="120">
        <v>2</v>
      </c>
      <c r="AT24" s="114" t="s">
        <v>94</v>
      </c>
      <c r="AU24" s="114" t="s">
        <v>84</v>
      </c>
      <c r="AV24" s="114" t="s">
        <v>84</v>
      </c>
      <c r="AW24" s="120" t="s">
        <v>344</v>
      </c>
      <c r="AX24" s="114" t="s">
        <v>85</v>
      </c>
      <c r="AY24" s="114" t="s">
        <v>84</v>
      </c>
    </row>
    <row r="25" spans="1:51" s="138" customFormat="1" ht="41.25" customHeight="1">
      <c r="A25" s="112">
        <v>2</v>
      </c>
      <c r="B25" s="113" t="s">
        <v>380</v>
      </c>
      <c r="C25" s="113" t="s">
        <v>374</v>
      </c>
      <c r="D25" s="114" t="s">
        <v>85</v>
      </c>
      <c r="E25" s="114" t="s">
        <v>375</v>
      </c>
      <c r="F25" s="114" t="s">
        <v>376</v>
      </c>
      <c r="G25" s="118">
        <v>2511064.5699999998</v>
      </c>
      <c r="H25" s="115"/>
      <c r="I25" s="116">
        <v>969</v>
      </c>
      <c r="J25" s="249">
        <f>G25</f>
        <v>2511064.5699999998</v>
      </c>
      <c r="K25" s="116" t="s">
        <v>617</v>
      </c>
      <c r="L25" s="113" t="s">
        <v>381</v>
      </c>
      <c r="M25" s="113" t="s">
        <v>381</v>
      </c>
      <c r="N25" s="117"/>
      <c r="O25" s="113" t="s">
        <v>381</v>
      </c>
      <c r="P25" s="117"/>
      <c r="Q25" s="114">
        <v>1</v>
      </c>
      <c r="R25" s="114" t="s">
        <v>85</v>
      </c>
      <c r="S25" s="114" t="s">
        <v>365</v>
      </c>
      <c r="T25" s="114" t="s">
        <v>85</v>
      </c>
      <c r="U25" s="114" t="s">
        <v>85</v>
      </c>
      <c r="V25" s="114" t="s">
        <v>84</v>
      </c>
      <c r="W25" s="114" t="s">
        <v>85</v>
      </c>
      <c r="X25" s="113" t="s">
        <v>84</v>
      </c>
      <c r="Y25" s="115" t="s">
        <v>344</v>
      </c>
      <c r="Z25" s="113" t="s">
        <v>84</v>
      </c>
      <c r="AA25" s="115" t="s">
        <v>344</v>
      </c>
      <c r="AB25" s="114">
        <v>1</v>
      </c>
      <c r="AC25" s="119"/>
      <c r="AD25" s="114" t="s">
        <v>85</v>
      </c>
      <c r="AE25" s="113" t="s">
        <v>382</v>
      </c>
      <c r="AF25" s="113" t="s">
        <v>84</v>
      </c>
      <c r="AG25" s="113" t="s">
        <v>84</v>
      </c>
      <c r="AH25" s="114" t="s">
        <v>84</v>
      </c>
      <c r="AI25" s="114" t="s">
        <v>84</v>
      </c>
      <c r="AJ25" s="114" t="s">
        <v>99</v>
      </c>
      <c r="AK25" s="114" t="s">
        <v>85</v>
      </c>
      <c r="AL25" s="113" t="s">
        <v>379</v>
      </c>
      <c r="AM25" s="114">
        <v>1</v>
      </c>
      <c r="AN25" s="114" t="s">
        <v>85</v>
      </c>
      <c r="AO25" s="114" t="s">
        <v>85</v>
      </c>
      <c r="AP25" s="120">
        <v>5</v>
      </c>
      <c r="AQ25" s="120">
        <v>1</v>
      </c>
      <c r="AR25" s="120">
        <v>2</v>
      </c>
      <c r="AS25" s="120">
        <v>1</v>
      </c>
      <c r="AT25" s="114" t="s">
        <v>94</v>
      </c>
      <c r="AU25" s="114" t="s">
        <v>84</v>
      </c>
      <c r="AV25" s="114" t="s">
        <v>84</v>
      </c>
      <c r="AW25" s="120" t="s">
        <v>344</v>
      </c>
      <c r="AX25" s="114" t="s">
        <v>85</v>
      </c>
      <c r="AY25" s="114" t="s">
        <v>84</v>
      </c>
    </row>
    <row r="26" spans="1:51">
      <c r="A26" s="137" t="s">
        <v>3</v>
      </c>
      <c r="B26" s="147" t="str">
        <f>'1- Jednostki Zmiana'!B6</f>
        <v>I Liceum Ogólnokształcące im. Tadeusza Kościuszki</v>
      </c>
      <c r="C26" s="141"/>
      <c r="D26" s="141"/>
      <c r="E26" s="141"/>
      <c r="F26" s="141"/>
      <c r="G26" s="137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</row>
    <row r="27" spans="1:51" s="138" customFormat="1" ht="73.5" customHeight="1">
      <c r="A27" s="112">
        <v>1</v>
      </c>
      <c r="B27" s="113" t="s">
        <v>61</v>
      </c>
      <c r="C27" s="113" t="s">
        <v>386</v>
      </c>
      <c r="D27" s="114" t="s">
        <v>85</v>
      </c>
      <c r="E27" s="114" t="s">
        <v>340</v>
      </c>
      <c r="F27" s="114">
        <v>2013</v>
      </c>
      <c r="G27" s="118">
        <v>3359462.92</v>
      </c>
      <c r="H27" s="115" t="s">
        <v>387</v>
      </c>
      <c r="I27" s="116">
        <v>1366.95</v>
      </c>
      <c r="J27" s="162">
        <f>I27*K27</f>
        <v>4100850</v>
      </c>
      <c r="K27" s="116">
        <v>3000</v>
      </c>
      <c r="L27" s="113" t="s">
        <v>388</v>
      </c>
      <c r="M27" s="113" t="s">
        <v>389</v>
      </c>
      <c r="N27" s="113" t="s">
        <v>390</v>
      </c>
      <c r="O27" s="113" t="s">
        <v>391</v>
      </c>
      <c r="P27" s="113" t="s">
        <v>392</v>
      </c>
      <c r="Q27" s="114">
        <v>1</v>
      </c>
      <c r="R27" s="114" t="s">
        <v>85</v>
      </c>
      <c r="S27" s="114" t="s">
        <v>341</v>
      </c>
      <c r="T27" s="114" t="s">
        <v>85</v>
      </c>
      <c r="U27" s="114" t="s">
        <v>85</v>
      </c>
      <c r="V27" s="114" t="s">
        <v>84</v>
      </c>
      <c r="W27" s="114" t="s">
        <v>85</v>
      </c>
      <c r="X27" s="113" t="s">
        <v>58</v>
      </c>
      <c r="Y27" s="115" t="s">
        <v>58</v>
      </c>
      <c r="Z27" s="113" t="s">
        <v>58</v>
      </c>
      <c r="AA27" s="115" t="s">
        <v>58</v>
      </c>
      <c r="AB27" s="114">
        <v>1</v>
      </c>
      <c r="AC27" s="114" t="s">
        <v>85</v>
      </c>
      <c r="AD27" s="114" t="s">
        <v>85</v>
      </c>
      <c r="AE27" s="113" t="s">
        <v>58</v>
      </c>
      <c r="AF27" s="113" t="s">
        <v>393</v>
      </c>
      <c r="AG27" s="113" t="s">
        <v>58</v>
      </c>
      <c r="AH27" s="114" t="s">
        <v>85</v>
      </c>
      <c r="AI27" s="114" t="s">
        <v>84</v>
      </c>
      <c r="AJ27" s="114" t="s">
        <v>99</v>
      </c>
      <c r="AK27" s="114" t="s">
        <v>85</v>
      </c>
      <c r="AL27" s="113" t="s">
        <v>394</v>
      </c>
      <c r="AM27" s="114">
        <v>1</v>
      </c>
      <c r="AN27" s="114" t="s">
        <v>85</v>
      </c>
      <c r="AO27" s="114" t="s">
        <v>85</v>
      </c>
      <c r="AP27" s="120">
        <v>7</v>
      </c>
      <c r="AQ27" s="120" t="s">
        <v>58</v>
      </c>
      <c r="AR27" s="120">
        <v>3</v>
      </c>
      <c r="AS27" s="120">
        <v>1</v>
      </c>
      <c r="AT27" s="114" t="s">
        <v>89</v>
      </c>
      <c r="AU27" s="114" t="s">
        <v>84</v>
      </c>
      <c r="AV27" s="114" t="s">
        <v>84</v>
      </c>
      <c r="AW27" s="120" t="s">
        <v>395</v>
      </c>
      <c r="AX27" s="114" t="s">
        <v>85</v>
      </c>
      <c r="AY27" s="114" t="s">
        <v>84</v>
      </c>
    </row>
    <row r="28" spans="1:51" s="138" customFormat="1" ht="70.5" customHeight="1">
      <c r="A28" s="112">
        <v>2</v>
      </c>
      <c r="B28" s="113" t="s">
        <v>396</v>
      </c>
      <c r="C28" s="113" t="s">
        <v>386</v>
      </c>
      <c r="D28" s="114" t="s">
        <v>85</v>
      </c>
      <c r="E28" s="114" t="s">
        <v>340</v>
      </c>
      <c r="F28" s="114">
        <v>1938</v>
      </c>
      <c r="G28" s="118">
        <v>1295383.3500000001</v>
      </c>
      <c r="H28" s="115" t="s">
        <v>387</v>
      </c>
      <c r="I28" s="116">
        <v>2761</v>
      </c>
      <c r="J28" s="162">
        <f>I28*K28</f>
        <v>8283000</v>
      </c>
      <c r="K28" s="116">
        <v>3000</v>
      </c>
      <c r="L28" s="113" t="s">
        <v>70</v>
      </c>
      <c r="M28" s="113" t="s">
        <v>397</v>
      </c>
      <c r="N28" s="113" t="s">
        <v>71</v>
      </c>
      <c r="O28" s="113" t="s">
        <v>72</v>
      </c>
      <c r="P28" s="113" t="s">
        <v>398</v>
      </c>
      <c r="Q28" s="114">
        <v>2</v>
      </c>
      <c r="R28" s="114" t="s">
        <v>84</v>
      </c>
      <c r="S28" s="114" t="s">
        <v>341</v>
      </c>
      <c r="T28" s="114" t="s">
        <v>85</v>
      </c>
      <c r="U28" s="114" t="s">
        <v>85</v>
      </c>
      <c r="V28" s="114" t="s">
        <v>84</v>
      </c>
      <c r="W28" s="114" t="s">
        <v>85</v>
      </c>
      <c r="X28" s="113" t="s">
        <v>399</v>
      </c>
      <c r="Y28" s="115" t="s">
        <v>62</v>
      </c>
      <c r="Z28" s="113" t="s">
        <v>58</v>
      </c>
      <c r="AA28" s="115" t="s">
        <v>58</v>
      </c>
      <c r="AB28" s="114">
        <v>2</v>
      </c>
      <c r="AC28" s="114" t="s">
        <v>85</v>
      </c>
      <c r="AD28" s="114" t="s">
        <v>85</v>
      </c>
      <c r="AE28" s="113" t="s">
        <v>58</v>
      </c>
      <c r="AF28" s="113" t="s">
        <v>393</v>
      </c>
      <c r="AG28" s="113" t="s">
        <v>58</v>
      </c>
      <c r="AH28" s="114" t="s">
        <v>85</v>
      </c>
      <c r="AI28" s="114" t="s">
        <v>84</v>
      </c>
      <c r="AJ28" s="114" t="s">
        <v>99</v>
      </c>
      <c r="AK28" s="114" t="s">
        <v>85</v>
      </c>
      <c r="AL28" s="113" t="s">
        <v>394</v>
      </c>
      <c r="AM28" s="114">
        <v>2</v>
      </c>
      <c r="AN28" s="114" t="s">
        <v>85</v>
      </c>
      <c r="AO28" s="114" t="s">
        <v>85</v>
      </c>
      <c r="AP28" s="120">
        <v>15</v>
      </c>
      <c r="AQ28" s="120" t="s">
        <v>58</v>
      </c>
      <c r="AR28" s="120">
        <v>4</v>
      </c>
      <c r="AS28" s="120">
        <v>1</v>
      </c>
      <c r="AT28" s="114" t="s">
        <v>89</v>
      </c>
      <c r="AU28" s="114" t="s">
        <v>84</v>
      </c>
      <c r="AV28" s="114" t="s">
        <v>84</v>
      </c>
      <c r="AW28" s="120" t="s">
        <v>395</v>
      </c>
      <c r="AX28" s="114" t="s">
        <v>85</v>
      </c>
      <c r="AY28" s="114" t="s">
        <v>84</v>
      </c>
    </row>
    <row r="29" spans="1:51" s="138" customFormat="1" ht="24.75" customHeight="1">
      <c r="A29" s="112">
        <v>3</v>
      </c>
      <c r="B29" s="113" t="s">
        <v>51</v>
      </c>
      <c r="C29" s="113" t="s">
        <v>386</v>
      </c>
      <c r="D29" s="114" t="s">
        <v>85</v>
      </c>
      <c r="E29" s="114" t="s">
        <v>340</v>
      </c>
      <c r="F29" s="114">
        <v>1970</v>
      </c>
      <c r="G29" s="118">
        <v>7168.91</v>
      </c>
      <c r="H29" s="115" t="s">
        <v>387</v>
      </c>
      <c r="I29" s="116">
        <v>52.36</v>
      </c>
      <c r="J29" s="162">
        <f>I29*K29</f>
        <v>41888</v>
      </c>
      <c r="K29" s="116">
        <v>800</v>
      </c>
      <c r="L29" s="113" t="s">
        <v>70</v>
      </c>
      <c r="M29" s="113" t="s">
        <v>48</v>
      </c>
      <c r="N29" s="113" t="s">
        <v>48</v>
      </c>
      <c r="O29" s="113" t="s">
        <v>49</v>
      </c>
      <c r="P29" s="113" t="s">
        <v>400</v>
      </c>
      <c r="Q29" s="114">
        <v>3</v>
      </c>
      <c r="R29" s="114" t="s">
        <v>84</v>
      </c>
      <c r="S29" s="114"/>
      <c r="T29" s="114" t="s">
        <v>84</v>
      </c>
      <c r="U29" s="114" t="s">
        <v>84</v>
      </c>
      <c r="V29" s="114" t="s">
        <v>84</v>
      </c>
      <c r="W29" s="114" t="s">
        <v>84</v>
      </c>
      <c r="X29" s="113" t="s">
        <v>58</v>
      </c>
      <c r="Y29" s="115" t="s">
        <v>58</v>
      </c>
      <c r="Z29" s="113" t="s">
        <v>58</v>
      </c>
      <c r="AA29" s="115" t="s">
        <v>58</v>
      </c>
      <c r="AB29" s="114">
        <v>3</v>
      </c>
      <c r="AC29" s="114" t="s">
        <v>85</v>
      </c>
      <c r="AD29" s="114" t="s">
        <v>84</v>
      </c>
      <c r="AE29" s="113" t="s">
        <v>58</v>
      </c>
      <c r="AF29" s="113" t="s">
        <v>393</v>
      </c>
      <c r="AG29" s="113" t="s">
        <v>58</v>
      </c>
      <c r="AH29" s="114" t="s">
        <v>85</v>
      </c>
      <c r="AI29" s="114" t="s">
        <v>84</v>
      </c>
      <c r="AJ29" s="114" t="s">
        <v>84</v>
      </c>
      <c r="AK29" s="114" t="s">
        <v>85</v>
      </c>
      <c r="AL29" s="113"/>
      <c r="AM29" s="114">
        <v>3</v>
      </c>
      <c r="AN29" s="114" t="s">
        <v>84</v>
      </c>
      <c r="AO29" s="114" t="s">
        <v>84</v>
      </c>
      <c r="AP29" s="120" t="s">
        <v>58</v>
      </c>
      <c r="AQ29" s="120" t="s">
        <v>58</v>
      </c>
      <c r="AR29" s="120" t="s">
        <v>58</v>
      </c>
      <c r="AS29" s="120">
        <v>1</v>
      </c>
      <c r="AT29" s="114" t="s">
        <v>84</v>
      </c>
      <c r="AU29" s="114" t="s">
        <v>84</v>
      </c>
      <c r="AV29" s="114" t="s">
        <v>84</v>
      </c>
      <c r="AW29" s="120"/>
      <c r="AX29" s="114" t="s">
        <v>84</v>
      </c>
      <c r="AY29" s="114" t="s">
        <v>84</v>
      </c>
    </row>
    <row r="30" spans="1:51">
      <c r="A30" s="137" t="s">
        <v>401</v>
      </c>
      <c r="B30" s="147" t="str">
        <f>'1- Jednostki Zmiana'!B7</f>
        <v>II Liceum Ogólnokształcące im. Stanisława Staszica</v>
      </c>
      <c r="C30" s="141"/>
      <c r="D30" s="141"/>
      <c r="E30" s="141"/>
      <c r="F30" s="141"/>
      <c r="G30" s="137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</row>
    <row r="31" spans="1:51" s="138" customFormat="1" ht="28.5" customHeight="1">
      <c r="A31" s="112">
        <v>1</v>
      </c>
      <c r="B31" s="113" t="s">
        <v>513</v>
      </c>
      <c r="C31" s="113" t="s">
        <v>514</v>
      </c>
      <c r="D31" s="114" t="s">
        <v>85</v>
      </c>
      <c r="E31" s="114" t="s">
        <v>340</v>
      </c>
      <c r="F31" s="114">
        <v>1963</v>
      </c>
      <c r="G31" s="118">
        <v>881045.78</v>
      </c>
      <c r="H31" s="115"/>
      <c r="I31" s="116">
        <v>2305</v>
      </c>
      <c r="J31" s="157">
        <f>I31*K31</f>
        <v>4610000</v>
      </c>
      <c r="K31" s="116">
        <v>2000</v>
      </c>
      <c r="L31" s="113" t="s">
        <v>70</v>
      </c>
      <c r="M31" s="113" t="s">
        <v>48</v>
      </c>
      <c r="N31" s="113" t="s">
        <v>443</v>
      </c>
      <c r="O31" s="113" t="s">
        <v>49</v>
      </c>
      <c r="P31" s="113" t="s">
        <v>364</v>
      </c>
      <c r="Q31" s="114">
        <v>1</v>
      </c>
      <c r="R31" s="114" t="s">
        <v>84</v>
      </c>
      <c r="S31" s="114" t="s">
        <v>341</v>
      </c>
      <c r="T31" s="114" t="s">
        <v>85</v>
      </c>
      <c r="U31" s="114" t="s">
        <v>85</v>
      </c>
      <c r="V31" s="114" t="s">
        <v>84</v>
      </c>
      <c r="W31" s="114" t="s">
        <v>85</v>
      </c>
      <c r="X31" s="113" t="s">
        <v>364</v>
      </c>
      <c r="Y31" s="115" t="s">
        <v>364</v>
      </c>
      <c r="Z31" s="113" t="s">
        <v>515</v>
      </c>
      <c r="AA31" s="115" t="s">
        <v>364</v>
      </c>
      <c r="AB31" s="114">
        <v>1</v>
      </c>
      <c r="AC31" s="114" t="s">
        <v>85</v>
      </c>
      <c r="AD31" s="114" t="s">
        <v>85</v>
      </c>
      <c r="AE31" s="113" t="s">
        <v>516</v>
      </c>
      <c r="AF31" s="113" t="s">
        <v>515</v>
      </c>
      <c r="AG31" s="113" t="s">
        <v>517</v>
      </c>
      <c r="AH31" s="114" t="s">
        <v>85</v>
      </c>
      <c r="AI31" s="114" t="s">
        <v>85</v>
      </c>
      <c r="AJ31" s="114" t="s">
        <v>99</v>
      </c>
      <c r="AK31" s="114" t="s">
        <v>85</v>
      </c>
      <c r="AL31" s="113"/>
      <c r="AM31" s="114">
        <v>1</v>
      </c>
      <c r="AN31" s="114" t="s">
        <v>85</v>
      </c>
      <c r="AO31" s="114" t="s">
        <v>85</v>
      </c>
      <c r="AP31" s="120">
        <v>10</v>
      </c>
      <c r="AQ31" s="120" t="s">
        <v>364</v>
      </c>
      <c r="AR31" s="120">
        <v>7</v>
      </c>
      <c r="AS31" s="120"/>
      <c r="AT31" s="114" t="s">
        <v>84</v>
      </c>
      <c r="AU31" s="114" t="s">
        <v>84</v>
      </c>
      <c r="AV31" s="114" t="s">
        <v>84</v>
      </c>
      <c r="AW31" s="120" t="s">
        <v>364</v>
      </c>
      <c r="AX31" s="114" t="s">
        <v>85</v>
      </c>
      <c r="AY31" s="114" t="s">
        <v>84</v>
      </c>
    </row>
    <row r="32" spans="1:51" s="138" customFormat="1" ht="25.5">
      <c r="A32" s="112">
        <v>2</v>
      </c>
      <c r="B32" s="113" t="s">
        <v>518</v>
      </c>
      <c r="C32" s="113" t="s">
        <v>514</v>
      </c>
      <c r="D32" s="114" t="s">
        <v>85</v>
      </c>
      <c r="E32" s="114" t="s">
        <v>340</v>
      </c>
      <c r="F32" s="114">
        <v>1983</v>
      </c>
      <c r="G32" s="118">
        <v>2138.41</v>
      </c>
      <c r="H32" s="115"/>
      <c r="I32" s="116">
        <v>16.89</v>
      </c>
      <c r="J32" s="157">
        <f>I32*K32</f>
        <v>13512</v>
      </c>
      <c r="K32" s="116">
        <v>800</v>
      </c>
      <c r="L32" s="113" t="s">
        <v>519</v>
      </c>
      <c r="M32" s="113"/>
      <c r="N32" s="113"/>
      <c r="O32" s="113" t="s">
        <v>56</v>
      </c>
      <c r="P32" s="113" t="s">
        <v>364</v>
      </c>
      <c r="Q32" s="114">
        <v>1</v>
      </c>
      <c r="R32" s="114" t="s">
        <v>84</v>
      </c>
      <c r="S32" s="114"/>
      <c r="T32" s="114"/>
      <c r="U32" s="114"/>
      <c r="V32" s="114" t="s">
        <v>84</v>
      </c>
      <c r="W32" s="114"/>
      <c r="X32" s="113" t="s">
        <v>364</v>
      </c>
      <c r="Y32" s="115" t="s">
        <v>364</v>
      </c>
      <c r="Z32" s="113" t="s">
        <v>515</v>
      </c>
      <c r="AA32" s="115" t="s">
        <v>364</v>
      </c>
      <c r="AB32" s="114">
        <v>1</v>
      </c>
      <c r="AC32" s="114"/>
      <c r="AD32" s="114"/>
      <c r="AE32" s="113"/>
      <c r="AF32" s="113"/>
      <c r="AG32" s="113"/>
      <c r="AH32" s="114"/>
      <c r="AI32" s="114"/>
      <c r="AJ32" s="114"/>
      <c r="AK32" s="114"/>
      <c r="AL32" s="113"/>
      <c r="AM32" s="114">
        <v>1</v>
      </c>
      <c r="AN32" s="114" t="s">
        <v>84</v>
      </c>
      <c r="AO32" s="114" t="s">
        <v>84</v>
      </c>
      <c r="AP32" s="120"/>
      <c r="AQ32" s="120"/>
      <c r="AR32" s="120"/>
      <c r="AS32" s="120"/>
      <c r="AT32" s="114" t="s">
        <v>84</v>
      </c>
      <c r="AU32" s="114" t="s">
        <v>84</v>
      </c>
      <c r="AV32" s="114" t="s">
        <v>84</v>
      </c>
      <c r="AW32" s="120" t="s">
        <v>364</v>
      </c>
      <c r="AX32" s="114" t="s">
        <v>84</v>
      </c>
      <c r="AY32" s="114" t="s">
        <v>84</v>
      </c>
    </row>
    <row r="33" spans="1:51" s="138" customFormat="1" ht="24.75" customHeight="1">
      <c r="A33" s="112">
        <v>3</v>
      </c>
      <c r="B33" s="113" t="s">
        <v>52</v>
      </c>
      <c r="C33" s="113" t="s">
        <v>514</v>
      </c>
      <c r="D33" s="114" t="s">
        <v>85</v>
      </c>
      <c r="E33" s="114" t="s">
        <v>340</v>
      </c>
      <c r="F33" s="114">
        <v>1994</v>
      </c>
      <c r="G33" s="118">
        <v>198071.08</v>
      </c>
      <c r="H33" s="115"/>
      <c r="I33" s="116">
        <v>1251.9000000000001</v>
      </c>
      <c r="J33" s="157">
        <f>I33*K33</f>
        <v>3755700.0000000005</v>
      </c>
      <c r="K33" s="116">
        <v>3000</v>
      </c>
      <c r="L33" s="113" t="s">
        <v>520</v>
      </c>
      <c r="M33" s="113" t="s">
        <v>48</v>
      </c>
      <c r="N33" s="113" t="s">
        <v>443</v>
      </c>
      <c r="O33" s="113" t="s">
        <v>49</v>
      </c>
      <c r="P33" s="113" t="s">
        <v>364</v>
      </c>
      <c r="Q33" s="114">
        <v>1</v>
      </c>
      <c r="R33" s="114" t="s">
        <v>84</v>
      </c>
      <c r="S33" s="114" t="s">
        <v>341</v>
      </c>
      <c r="T33" s="114" t="s">
        <v>85</v>
      </c>
      <c r="U33" s="114" t="s">
        <v>85</v>
      </c>
      <c r="V33" s="114" t="s">
        <v>84</v>
      </c>
      <c r="W33" s="114" t="s">
        <v>85</v>
      </c>
      <c r="X33" s="113" t="s">
        <v>364</v>
      </c>
      <c r="Y33" s="115" t="s">
        <v>364</v>
      </c>
      <c r="Z33" s="113" t="s">
        <v>515</v>
      </c>
      <c r="AA33" s="115" t="s">
        <v>364</v>
      </c>
      <c r="AB33" s="114">
        <v>1</v>
      </c>
      <c r="AC33" s="114" t="s">
        <v>85</v>
      </c>
      <c r="AD33" s="114" t="s">
        <v>85</v>
      </c>
      <c r="AE33" s="113" t="s">
        <v>364</v>
      </c>
      <c r="AF33" s="113" t="s">
        <v>364</v>
      </c>
      <c r="AG33" s="113" t="s">
        <v>517</v>
      </c>
      <c r="AH33" s="114" t="s">
        <v>85</v>
      </c>
      <c r="AI33" s="114" t="s">
        <v>85</v>
      </c>
      <c r="AJ33" s="114" t="s">
        <v>99</v>
      </c>
      <c r="AK33" s="114" t="s">
        <v>85</v>
      </c>
      <c r="AL33" s="113"/>
      <c r="AM33" s="114">
        <v>1</v>
      </c>
      <c r="AN33" s="114" t="s">
        <v>85</v>
      </c>
      <c r="AO33" s="114" t="s">
        <v>85</v>
      </c>
      <c r="AP33" s="120">
        <v>1</v>
      </c>
      <c r="AQ33" s="120" t="s">
        <v>364</v>
      </c>
      <c r="AR33" s="120">
        <v>1</v>
      </c>
      <c r="AS33" s="120"/>
      <c r="AT33" s="114" t="s">
        <v>84</v>
      </c>
      <c r="AU33" s="114" t="s">
        <v>84</v>
      </c>
      <c r="AV33" s="114" t="s">
        <v>84</v>
      </c>
      <c r="AW33" s="120" t="s">
        <v>364</v>
      </c>
      <c r="AX33" s="114" t="s">
        <v>85</v>
      </c>
      <c r="AY33" s="114" t="s">
        <v>84</v>
      </c>
    </row>
    <row r="34" spans="1:51" s="138" customFormat="1" ht="22.5" customHeight="1">
      <c r="A34" s="112">
        <v>4</v>
      </c>
      <c r="B34" s="113" t="s">
        <v>53</v>
      </c>
      <c r="C34" s="113" t="s">
        <v>514</v>
      </c>
      <c r="D34" s="114" t="s">
        <v>85</v>
      </c>
      <c r="E34" s="114" t="s">
        <v>340</v>
      </c>
      <c r="F34" s="114">
        <v>1997</v>
      </c>
      <c r="G34" s="118">
        <v>211428.96</v>
      </c>
      <c r="H34" s="115"/>
      <c r="I34" s="116">
        <v>231.83</v>
      </c>
      <c r="J34" s="157">
        <f>I34*K34</f>
        <v>533209</v>
      </c>
      <c r="K34" s="116">
        <v>2300</v>
      </c>
      <c r="L34" s="113" t="s">
        <v>521</v>
      </c>
      <c r="M34" s="113"/>
      <c r="N34" s="113" t="s">
        <v>522</v>
      </c>
      <c r="O34" s="113" t="s">
        <v>521</v>
      </c>
      <c r="P34" s="113" t="s">
        <v>364</v>
      </c>
      <c r="Q34" s="114">
        <v>1</v>
      </c>
      <c r="R34" s="114" t="s">
        <v>84</v>
      </c>
      <c r="S34" s="114" t="s">
        <v>341</v>
      </c>
      <c r="T34" s="114" t="s">
        <v>85</v>
      </c>
      <c r="U34" s="114" t="s">
        <v>85</v>
      </c>
      <c r="V34" s="114" t="s">
        <v>84</v>
      </c>
      <c r="W34" s="114" t="s">
        <v>85</v>
      </c>
      <c r="X34" s="113" t="s">
        <v>364</v>
      </c>
      <c r="Y34" s="115" t="s">
        <v>364</v>
      </c>
      <c r="Z34" s="113" t="s">
        <v>515</v>
      </c>
      <c r="AA34" s="115" t="s">
        <v>364</v>
      </c>
      <c r="AB34" s="114">
        <v>1</v>
      </c>
      <c r="AC34" s="114" t="s">
        <v>85</v>
      </c>
      <c r="AD34" s="114" t="s">
        <v>85</v>
      </c>
      <c r="AE34" s="113" t="s">
        <v>364</v>
      </c>
      <c r="AF34" s="113" t="s">
        <v>364</v>
      </c>
      <c r="AG34" s="113" t="s">
        <v>517</v>
      </c>
      <c r="AH34" s="114" t="s">
        <v>85</v>
      </c>
      <c r="AI34" s="114" t="s">
        <v>85</v>
      </c>
      <c r="AJ34" s="114" t="s">
        <v>99</v>
      </c>
      <c r="AK34" s="114" t="s">
        <v>85</v>
      </c>
      <c r="AL34" s="113"/>
      <c r="AM34" s="114">
        <v>1</v>
      </c>
      <c r="AN34" s="114" t="s">
        <v>85</v>
      </c>
      <c r="AO34" s="114" t="s">
        <v>85</v>
      </c>
      <c r="AP34" s="120">
        <v>1</v>
      </c>
      <c r="AQ34" s="120"/>
      <c r="AR34" s="120"/>
      <c r="AS34" s="120"/>
      <c r="AT34" s="114"/>
      <c r="AU34" s="114"/>
      <c r="AV34" s="114"/>
      <c r="AW34" s="120" t="s">
        <v>364</v>
      </c>
      <c r="AX34" s="114" t="s">
        <v>85</v>
      </c>
      <c r="AY34" s="114" t="s">
        <v>84</v>
      </c>
    </row>
    <row r="35" spans="1:51" s="141" customFormat="1">
      <c r="A35" s="137" t="s">
        <v>402</v>
      </c>
      <c r="B35" s="147" t="str">
        <f>'1- Jednostki Zmiana'!B8</f>
        <v>III Liceum Ogólnokształcące z Oddziałami Integracyjnymi im . Krzysztofa Kamila Baczyńskiego w Starachowicach</v>
      </c>
      <c r="G35" s="137"/>
    </row>
    <row r="36" spans="1:51">
      <c r="B36" s="193" t="s">
        <v>542</v>
      </c>
    </row>
    <row r="37" spans="1:51" s="141" customFormat="1">
      <c r="A37" s="137" t="s">
        <v>403</v>
      </c>
      <c r="B37" s="147" t="str">
        <f>'1- Jednostki Zmiana'!B9</f>
        <v>Międzyszkolny Ośrodek Gimnastyki Korekcyjnej i Kompensacyjnej</v>
      </c>
      <c r="G37" s="137"/>
    </row>
    <row r="38" spans="1:51" s="138" customFormat="1" ht="27">
      <c r="A38" s="112">
        <v>1</v>
      </c>
      <c r="B38" s="113" t="s">
        <v>405</v>
      </c>
      <c r="C38" s="113" t="s">
        <v>406</v>
      </c>
      <c r="D38" s="114" t="s">
        <v>85</v>
      </c>
      <c r="E38" s="142" t="s">
        <v>340</v>
      </c>
      <c r="F38" s="114">
        <v>1993</v>
      </c>
      <c r="G38" s="118">
        <v>1634382.8</v>
      </c>
      <c r="H38" s="115" t="s">
        <v>387</v>
      </c>
      <c r="I38" s="158" t="s">
        <v>529</v>
      </c>
      <c r="J38" s="163">
        <f>1573*2300+394*3500</f>
        <v>4996900</v>
      </c>
      <c r="K38" s="158" t="s">
        <v>576</v>
      </c>
      <c r="L38" s="121" t="s">
        <v>407</v>
      </c>
      <c r="M38" s="121" t="s">
        <v>362</v>
      </c>
      <c r="N38" s="121" t="s">
        <v>408</v>
      </c>
      <c r="O38" s="121" t="s">
        <v>56</v>
      </c>
      <c r="P38" s="113"/>
      <c r="Q38" s="114">
        <v>1</v>
      </c>
      <c r="R38" s="114" t="s">
        <v>84</v>
      </c>
      <c r="S38" s="114" t="s">
        <v>341</v>
      </c>
      <c r="T38" s="114" t="s">
        <v>85</v>
      </c>
      <c r="U38" s="114" t="s">
        <v>85</v>
      </c>
      <c r="V38" s="114" t="s">
        <v>84</v>
      </c>
      <c r="W38" s="114" t="s">
        <v>85</v>
      </c>
      <c r="X38" s="113" t="s">
        <v>364</v>
      </c>
      <c r="Y38" s="115" t="s">
        <v>364</v>
      </c>
      <c r="Z38" s="113" t="s">
        <v>364</v>
      </c>
      <c r="AA38" s="115" t="s">
        <v>364</v>
      </c>
      <c r="AB38" s="114">
        <v>1</v>
      </c>
      <c r="AC38" s="114" t="s">
        <v>85</v>
      </c>
      <c r="AD38" s="114" t="s">
        <v>85</v>
      </c>
      <c r="AE38" s="113" t="s">
        <v>58</v>
      </c>
      <c r="AF38" s="113"/>
      <c r="AG38" s="113"/>
      <c r="AH38" s="114" t="s">
        <v>85</v>
      </c>
      <c r="AI38" s="114" t="s">
        <v>85</v>
      </c>
      <c r="AJ38" s="114" t="s">
        <v>84</v>
      </c>
      <c r="AK38" s="114" t="s">
        <v>85</v>
      </c>
      <c r="AL38" s="113"/>
      <c r="AM38" s="114">
        <v>1</v>
      </c>
      <c r="AN38" s="114" t="s">
        <v>85</v>
      </c>
      <c r="AO38" s="114" t="s">
        <v>85</v>
      </c>
      <c r="AP38" s="120">
        <v>6</v>
      </c>
      <c r="AQ38" s="120">
        <v>0</v>
      </c>
      <c r="AR38" s="120">
        <v>1</v>
      </c>
      <c r="AS38" s="120">
        <v>1</v>
      </c>
      <c r="AT38" s="114" t="s">
        <v>84</v>
      </c>
      <c r="AU38" s="114" t="s">
        <v>84</v>
      </c>
      <c r="AV38" s="114" t="s">
        <v>84</v>
      </c>
      <c r="AW38" s="120"/>
      <c r="AX38" s="114" t="s">
        <v>85</v>
      </c>
      <c r="AY38" s="114" t="s">
        <v>84</v>
      </c>
    </row>
    <row r="39" spans="1:51" s="141" customFormat="1">
      <c r="A39" s="137" t="s">
        <v>404</v>
      </c>
      <c r="B39" s="147" t="str">
        <f>'1- Jednostki Zmiana'!B10</f>
        <v>Państwowe Ognisko Plastyczne</v>
      </c>
      <c r="G39" s="137"/>
    </row>
    <row r="40" spans="1:51" s="138" customFormat="1" ht="38.25">
      <c r="A40" s="122">
        <v>1</v>
      </c>
      <c r="B40" s="123" t="s">
        <v>558</v>
      </c>
      <c r="C40" s="123" t="s">
        <v>559</v>
      </c>
      <c r="D40" s="124" t="s">
        <v>27</v>
      </c>
      <c r="E40" s="150" t="s">
        <v>340</v>
      </c>
      <c r="F40" s="149"/>
      <c r="G40" s="152">
        <v>214200</v>
      </c>
      <c r="H40" s="148"/>
      <c r="I40" s="159">
        <v>195.86</v>
      </c>
      <c r="J40" s="160">
        <f>I40*K40</f>
        <v>391720</v>
      </c>
      <c r="K40" s="159">
        <v>2000</v>
      </c>
      <c r="L40" s="343" t="s">
        <v>651</v>
      </c>
      <c r="M40" s="344" t="s">
        <v>48</v>
      </c>
      <c r="N40" s="345" t="s">
        <v>653</v>
      </c>
      <c r="O40" s="345" t="s">
        <v>56</v>
      </c>
      <c r="P40" s="123"/>
      <c r="Q40" s="127">
        <v>1</v>
      </c>
      <c r="R40" s="124"/>
      <c r="S40" s="124"/>
      <c r="T40" s="124"/>
      <c r="U40" s="124"/>
      <c r="V40" s="124"/>
      <c r="W40" s="124"/>
      <c r="X40" s="123"/>
      <c r="Y40" s="129"/>
      <c r="Z40" s="123"/>
      <c r="AA40" s="129"/>
      <c r="AB40" s="127">
        <v>1</v>
      </c>
      <c r="AC40" s="124" t="s">
        <v>85</v>
      </c>
      <c r="AD40" s="124" t="s">
        <v>84</v>
      </c>
      <c r="AE40" s="123" t="s">
        <v>409</v>
      </c>
      <c r="AF40" s="123"/>
      <c r="AG40" s="123"/>
      <c r="AH40" s="124" t="s">
        <v>85</v>
      </c>
      <c r="AI40" s="124" t="s">
        <v>85</v>
      </c>
      <c r="AJ40" s="124" t="s">
        <v>84</v>
      </c>
      <c r="AK40" s="124" t="s">
        <v>85</v>
      </c>
      <c r="AL40" s="123"/>
      <c r="AM40" s="127">
        <v>1</v>
      </c>
      <c r="AN40" s="124" t="s">
        <v>85</v>
      </c>
      <c r="AO40" s="124" t="s">
        <v>85</v>
      </c>
      <c r="AP40" s="132">
        <v>6</v>
      </c>
      <c r="AQ40" s="132"/>
      <c r="AR40" s="132"/>
      <c r="AS40" s="132"/>
      <c r="AT40" s="124"/>
      <c r="AU40" s="124"/>
      <c r="AV40" s="124"/>
      <c r="AW40" s="132"/>
      <c r="AX40" s="124" t="s">
        <v>85</v>
      </c>
      <c r="AY40" s="124" t="s">
        <v>84</v>
      </c>
    </row>
    <row r="41" spans="1:51" s="138" customFormat="1" ht="25.5">
      <c r="A41" s="206">
        <v>2</v>
      </c>
      <c r="B41" s="205" t="s">
        <v>59</v>
      </c>
      <c r="C41" s="205" t="s">
        <v>559</v>
      </c>
      <c r="D41" s="204"/>
      <c r="E41" s="203"/>
      <c r="F41" s="202"/>
      <c r="G41" s="201"/>
      <c r="H41" s="198"/>
      <c r="I41" s="200">
        <v>110.09</v>
      </c>
      <c r="J41" s="199">
        <f>I41*K41</f>
        <v>220180</v>
      </c>
      <c r="K41" s="200">
        <v>2000</v>
      </c>
      <c r="L41" s="343" t="s">
        <v>651</v>
      </c>
      <c r="M41" s="344" t="s">
        <v>48</v>
      </c>
      <c r="N41" s="205"/>
      <c r="O41" s="205"/>
      <c r="P41" s="205"/>
      <c r="Q41" s="213">
        <v>1</v>
      </c>
      <c r="R41" s="204"/>
      <c r="S41" s="204"/>
      <c r="T41" s="204"/>
      <c r="U41" s="204"/>
      <c r="V41" s="204"/>
      <c r="W41" s="204"/>
      <c r="X41" s="205"/>
      <c r="Y41" s="214"/>
      <c r="Z41" s="205"/>
      <c r="AA41" s="214"/>
      <c r="AB41" s="213">
        <v>1</v>
      </c>
      <c r="AC41" s="204"/>
      <c r="AD41" s="204"/>
      <c r="AE41" s="205"/>
      <c r="AF41" s="205"/>
      <c r="AG41" s="205"/>
      <c r="AH41" s="204"/>
      <c r="AI41" s="204"/>
      <c r="AJ41" s="204"/>
      <c r="AK41" s="204"/>
      <c r="AL41" s="205"/>
      <c r="AM41" s="213">
        <v>1</v>
      </c>
      <c r="AN41" s="204"/>
      <c r="AO41" s="204"/>
      <c r="AP41" s="215"/>
      <c r="AQ41" s="215"/>
      <c r="AR41" s="215"/>
      <c r="AS41" s="215"/>
      <c r="AT41" s="204"/>
      <c r="AU41" s="204"/>
      <c r="AV41" s="204"/>
      <c r="AW41" s="215"/>
      <c r="AX41" s="204"/>
      <c r="AY41" s="204"/>
    </row>
    <row r="42" spans="1:51" s="217" customFormat="1">
      <c r="A42" s="216" t="s">
        <v>410</v>
      </c>
      <c r="B42" s="221" t="str">
        <f>'1- Jednostki Zmiana'!B11</f>
        <v>Poradnia Psychologiczno – Pedagogiczna</v>
      </c>
      <c r="G42" s="218"/>
    </row>
    <row r="43" spans="1:51">
      <c r="B43" s="140" t="s">
        <v>412</v>
      </c>
    </row>
    <row r="44" spans="1:51" s="217" customFormat="1">
      <c r="A44" s="216" t="s">
        <v>411</v>
      </c>
      <c r="B44" s="221" t="str">
        <f>'1- Jednostki Zmiana'!B12</f>
        <v>Powiatowe Centrum Pomocy Rodzinie</v>
      </c>
      <c r="G44" s="218"/>
    </row>
    <row r="45" spans="1:51" s="138" customFormat="1">
      <c r="B45" s="138" t="s">
        <v>412</v>
      </c>
      <c r="G45" s="231"/>
    </row>
    <row r="46" spans="1:51" s="217" customFormat="1">
      <c r="A46" s="216" t="s">
        <v>413</v>
      </c>
      <c r="B46" s="221" t="str">
        <f>'1- Jednostki Zmiana'!B13</f>
        <v>Powiatowy Urząd Pracy</v>
      </c>
      <c r="G46" s="218"/>
    </row>
    <row r="47" spans="1:51" s="138" customFormat="1" ht="63.75">
      <c r="A47" s="219">
        <v>1</v>
      </c>
      <c r="B47" s="220" t="s">
        <v>415</v>
      </c>
      <c r="C47" s="220" t="s">
        <v>416</v>
      </c>
      <c r="D47" s="222" t="s">
        <v>85</v>
      </c>
      <c r="E47" s="222" t="s">
        <v>340</v>
      </c>
      <c r="F47" s="223">
        <v>1998</v>
      </c>
      <c r="G47" s="224">
        <v>1977229.74</v>
      </c>
      <c r="H47" s="225"/>
      <c r="I47" s="226">
        <v>1025.4000000000001</v>
      </c>
      <c r="J47" s="227">
        <f>I47*K47</f>
        <v>2050800.0000000002</v>
      </c>
      <c r="K47" s="226">
        <v>2000</v>
      </c>
      <c r="L47" s="220" t="s">
        <v>417</v>
      </c>
      <c r="M47" s="220" t="s">
        <v>418</v>
      </c>
      <c r="N47" s="220" t="s">
        <v>419</v>
      </c>
      <c r="O47" s="220" t="s">
        <v>49</v>
      </c>
      <c r="P47" s="220" t="s">
        <v>364</v>
      </c>
      <c r="Q47" s="228">
        <v>1</v>
      </c>
      <c r="R47" s="222" t="s">
        <v>84</v>
      </c>
      <c r="S47" s="222" t="s">
        <v>365</v>
      </c>
      <c r="T47" s="222" t="s">
        <v>85</v>
      </c>
      <c r="U47" s="222" t="s">
        <v>420</v>
      </c>
      <c r="V47" s="222" t="s">
        <v>84</v>
      </c>
      <c r="W47" s="222"/>
      <c r="X47" s="220" t="s">
        <v>364</v>
      </c>
      <c r="Y47" s="229" t="s">
        <v>364</v>
      </c>
      <c r="Z47" s="220" t="s">
        <v>364</v>
      </c>
      <c r="AA47" s="229" t="s">
        <v>55</v>
      </c>
      <c r="AB47" s="228">
        <v>1</v>
      </c>
      <c r="AC47" s="222" t="s">
        <v>85</v>
      </c>
      <c r="AD47" s="222" t="s">
        <v>85</v>
      </c>
      <c r="AE47" s="220" t="s">
        <v>58</v>
      </c>
      <c r="AF47" s="220" t="s">
        <v>58</v>
      </c>
      <c r="AG47" s="220" t="s">
        <v>421</v>
      </c>
      <c r="AH47" s="222" t="s">
        <v>85</v>
      </c>
      <c r="AI47" s="222" t="s">
        <v>85</v>
      </c>
      <c r="AJ47" s="222" t="s">
        <v>84</v>
      </c>
      <c r="AK47" s="222" t="s">
        <v>85</v>
      </c>
      <c r="AL47" s="220"/>
      <c r="AM47" s="228">
        <v>1</v>
      </c>
      <c r="AN47" s="222" t="s">
        <v>85</v>
      </c>
      <c r="AO47" s="222" t="s">
        <v>85</v>
      </c>
      <c r="AP47" s="230">
        <v>18</v>
      </c>
      <c r="AQ47" s="230">
        <v>0</v>
      </c>
      <c r="AR47" s="230">
        <v>3</v>
      </c>
      <c r="AS47" s="230">
        <v>2</v>
      </c>
      <c r="AT47" s="222" t="s">
        <v>94</v>
      </c>
      <c r="AU47" s="222" t="s">
        <v>84</v>
      </c>
      <c r="AV47" s="222" t="s">
        <v>84</v>
      </c>
      <c r="AW47" s="230" t="s">
        <v>67</v>
      </c>
      <c r="AX47" s="222" t="s">
        <v>85</v>
      </c>
      <c r="AY47" s="222" t="s">
        <v>84</v>
      </c>
    </row>
    <row r="48" spans="1:51" s="141" customFormat="1">
      <c r="A48" s="137" t="s">
        <v>422</v>
      </c>
      <c r="B48" s="147" t="str">
        <f>'1- Jednostki Zmiana'!B14</f>
        <v>Powiatowy Zakład Aktywności Zawodowej</v>
      </c>
      <c r="G48" s="137"/>
    </row>
    <row r="49" spans="1:51" s="138" customFormat="1" ht="28.5" customHeight="1">
      <c r="A49" s="122">
        <v>1</v>
      </c>
      <c r="B49" s="131" t="s">
        <v>433</v>
      </c>
      <c r="C49" s="131" t="s">
        <v>434</v>
      </c>
      <c r="D49" s="124" t="s">
        <v>85</v>
      </c>
      <c r="E49" s="124" t="s">
        <v>340</v>
      </c>
      <c r="F49" s="125">
        <v>1976</v>
      </c>
      <c r="G49" s="128">
        <v>19800</v>
      </c>
      <c r="H49" s="126"/>
      <c r="I49" s="130">
        <v>86.89</v>
      </c>
      <c r="J49" s="164">
        <f>I49*K49</f>
        <v>173780</v>
      </c>
      <c r="K49" s="130">
        <v>2000</v>
      </c>
      <c r="L49" s="123" t="s">
        <v>57</v>
      </c>
      <c r="M49" s="123" t="s">
        <v>435</v>
      </c>
      <c r="N49" s="123" t="s">
        <v>435</v>
      </c>
      <c r="O49" s="123" t="s">
        <v>56</v>
      </c>
      <c r="P49" s="123"/>
      <c r="Q49" s="127">
        <v>1</v>
      </c>
      <c r="R49" s="124" t="s">
        <v>84</v>
      </c>
      <c r="S49" s="124" t="s">
        <v>365</v>
      </c>
      <c r="T49" s="124" t="s">
        <v>85</v>
      </c>
      <c r="U49" s="124" t="s">
        <v>436</v>
      </c>
      <c r="V49" s="124" t="s">
        <v>84</v>
      </c>
      <c r="W49" s="124" t="s">
        <v>436</v>
      </c>
      <c r="X49" s="123"/>
      <c r="Y49" s="129"/>
      <c r="Z49" s="123" t="s">
        <v>67</v>
      </c>
      <c r="AA49" s="129" t="s">
        <v>67</v>
      </c>
      <c r="AB49" s="127">
        <v>1</v>
      </c>
      <c r="AC49" s="124" t="s">
        <v>85</v>
      </c>
      <c r="AD49" s="124" t="s">
        <v>85</v>
      </c>
      <c r="AE49" s="123" t="s">
        <v>62</v>
      </c>
      <c r="AF49" s="123" t="s">
        <v>524</v>
      </c>
      <c r="AG49" s="123" t="s">
        <v>525</v>
      </c>
      <c r="AH49" s="124" t="s">
        <v>84</v>
      </c>
      <c r="AI49" s="124" t="s">
        <v>84</v>
      </c>
      <c r="AJ49" s="124" t="s">
        <v>84</v>
      </c>
      <c r="AK49" s="124" t="s">
        <v>85</v>
      </c>
      <c r="AL49" s="123"/>
      <c r="AM49" s="127">
        <v>1</v>
      </c>
      <c r="AN49" s="124" t="s">
        <v>85</v>
      </c>
      <c r="AO49" s="124" t="s">
        <v>85</v>
      </c>
      <c r="AP49" s="132">
        <v>1</v>
      </c>
      <c r="AQ49" s="132"/>
      <c r="AR49" s="132"/>
      <c r="AS49" s="132"/>
      <c r="AT49" s="124" t="s">
        <v>84</v>
      </c>
      <c r="AU49" s="124" t="s">
        <v>84</v>
      </c>
      <c r="AV49" s="124" t="s">
        <v>84</v>
      </c>
      <c r="AW49" s="132" t="s">
        <v>437</v>
      </c>
      <c r="AX49" s="124" t="s">
        <v>85</v>
      </c>
      <c r="AY49" s="124" t="s">
        <v>84</v>
      </c>
    </row>
    <row r="50" spans="1:51" s="138" customFormat="1" ht="27.75" customHeight="1">
      <c r="A50" s="122">
        <v>2</v>
      </c>
      <c r="B50" s="131" t="s">
        <v>438</v>
      </c>
      <c r="C50" s="131" t="s">
        <v>434</v>
      </c>
      <c r="D50" s="124" t="s">
        <v>85</v>
      </c>
      <c r="E50" s="124" t="s">
        <v>340</v>
      </c>
      <c r="F50" s="125">
        <v>1976</v>
      </c>
      <c r="G50" s="128">
        <v>4500</v>
      </c>
      <c r="H50" s="126"/>
      <c r="I50" s="130">
        <v>109.58</v>
      </c>
      <c r="J50" s="164">
        <f>I50*K50</f>
        <v>87664</v>
      </c>
      <c r="K50" s="130">
        <v>800</v>
      </c>
      <c r="L50" s="123" t="s">
        <v>57</v>
      </c>
      <c r="M50" s="123" t="s">
        <v>435</v>
      </c>
      <c r="N50" s="123" t="s">
        <v>435</v>
      </c>
      <c r="O50" s="123" t="s">
        <v>56</v>
      </c>
      <c r="P50" s="123"/>
      <c r="Q50" s="127">
        <v>2</v>
      </c>
      <c r="R50" s="124" t="s">
        <v>84</v>
      </c>
      <c r="S50" s="124" t="s">
        <v>365</v>
      </c>
      <c r="T50" s="124" t="s">
        <v>85</v>
      </c>
      <c r="U50" s="124" t="s">
        <v>436</v>
      </c>
      <c r="V50" s="124" t="s">
        <v>84</v>
      </c>
      <c r="W50" s="124" t="s">
        <v>436</v>
      </c>
      <c r="X50" s="123"/>
      <c r="Y50" s="129"/>
      <c r="Z50" s="123" t="s">
        <v>67</v>
      </c>
      <c r="AA50" s="129" t="s">
        <v>67</v>
      </c>
      <c r="AB50" s="127">
        <v>2</v>
      </c>
      <c r="AC50" s="124" t="s">
        <v>85</v>
      </c>
      <c r="AD50" s="124" t="s">
        <v>85</v>
      </c>
      <c r="AE50" s="123" t="s">
        <v>62</v>
      </c>
      <c r="AF50" s="123" t="s">
        <v>524</v>
      </c>
      <c r="AG50" s="123" t="s">
        <v>525</v>
      </c>
      <c r="AH50" s="124" t="s">
        <v>84</v>
      </c>
      <c r="AI50" s="124" t="s">
        <v>84</v>
      </c>
      <c r="AJ50" s="124" t="s">
        <v>84</v>
      </c>
      <c r="AK50" s="124" t="s">
        <v>85</v>
      </c>
      <c r="AL50" s="123"/>
      <c r="AM50" s="127">
        <v>2</v>
      </c>
      <c r="AN50" s="124" t="s">
        <v>85</v>
      </c>
      <c r="AO50" s="124" t="s">
        <v>85</v>
      </c>
      <c r="AP50" s="132">
        <v>1</v>
      </c>
      <c r="AQ50" s="132"/>
      <c r="AR50" s="132"/>
      <c r="AS50" s="132">
        <v>2</v>
      </c>
      <c r="AT50" s="124" t="s">
        <v>84</v>
      </c>
      <c r="AU50" s="124" t="s">
        <v>84</v>
      </c>
      <c r="AV50" s="124" t="s">
        <v>84</v>
      </c>
      <c r="AW50" s="132" t="s">
        <v>437</v>
      </c>
      <c r="AX50" s="124" t="s">
        <v>85</v>
      </c>
      <c r="AY50" s="124" t="s">
        <v>84</v>
      </c>
    </row>
    <row r="51" spans="1:51" s="138" customFormat="1" ht="25.5" customHeight="1">
      <c r="A51" s="122">
        <v>3</v>
      </c>
      <c r="B51" s="131" t="s">
        <v>439</v>
      </c>
      <c r="C51" s="131" t="s">
        <v>434</v>
      </c>
      <c r="D51" s="124" t="s">
        <v>85</v>
      </c>
      <c r="E51" s="124" t="s">
        <v>340</v>
      </c>
      <c r="F51" s="125">
        <v>1976</v>
      </c>
      <c r="G51" s="128">
        <v>875005</v>
      </c>
      <c r="H51" s="126"/>
      <c r="I51" s="130">
        <v>273.95</v>
      </c>
      <c r="J51" s="165">
        <f>G51</f>
        <v>875005</v>
      </c>
      <c r="K51" s="130" t="s">
        <v>387</v>
      </c>
      <c r="L51" s="123" t="s">
        <v>57</v>
      </c>
      <c r="M51" s="123" t="s">
        <v>435</v>
      </c>
      <c r="N51" s="123" t="s">
        <v>435</v>
      </c>
      <c r="O51" s="133" t="s">
        <v>440</v>
      </c>
      <c r="P51" s="144" t="s">
        <v>441</v>
      </c>
      <c r="Q51" s="127">
        <v>3</v>
      </c>
      <c r="R51" s="124" t="s">
        <v>84</v>
      </c>
      <c r="S51" s="124" t="s">
        <v>365</v>
      </c>
      <c r="T51" s="124" t="s">
        <v>85</v>
      </c>
      <c r="U51" s="124" t="s">
        <v>436</v>
      </c>
      <c r="V51" s="124" t="s">
        <v>84</v>
      </c>
      <c r="W51" s="124" t="s">
        <v>436</v>
      </c>
      <c r="X51" s="123"/>
      <c r="Y51" s="129"/>
      <c r="Z51" s="123" t="s">
        <v>67</v>
      </c>
      <c r="AA51" s="129" t="s">
        <v>67</v>
      </c>
      <c r="AB51" s="127">
        <v>3</v>
      </c>
      <c r="AC51" s="124" t="s">
        <v>85</v>
      </c>
      <c r="AD51" s="124" t="s">
        <v>85</v>
      </c>
      <c r="AE51" s="123" t="s">
        <v>58</v>
      </c>
      <c r="AF51" s="123" t="s">
        <v>524</v>
      </c>
      <c r="AG51" s="123" t="s">
        <v>525</v>
      </c>
      <c r="AH51" s="124" t="s">
        <v>85</v>
      </c>
      <c r="AI51" s="124" t="s">
        <v>85</v>
      </c>
      <c r="AJ51" s="124" t="s">
        <v>84</v>
      </c>
      <c r="AK51" s="124" t="s">
        <v>85</v>
      </c>
      <c r="AL51" s="123"/>
      <c r="AM51" s="127">
        <v>3</v>
      </c>
      <c r="AN51" s="124" t="s">
        <v>85</v>
      </c>
      <c r="AO51" s="124" t="s">
        <v>85</v>
      </c>
      <c r="AP51" s="132">
        <v>3</v>
      </c>
      <c r="AQ51" s="132"/>
      <c r="AR51" s="132">
        <v>1</v>
      </c>
      <c r="AS51" s="132"/>
      <c r="AT51" s="124" t="s">
        <v>84</v>
      </c>
      <c r="AU51" s="124" t="s">
        <v>84</v>
      </c>
      <c r="AV51" s="124" t="s">
        <v>84</v>
      </c>
      <c r="AW51" s="132" t="s">
        <v>437</v>
      </c>
      <c r="AX51" s="124" t="s">
        <v>85</v>
      </c>
      <c r="AY51" s="124" t="s">
        <v>84</v>
      </c>
    </row>
    <row r="52" spans="1:51" s="138" customFormat="1" ht="27" customHeight="1">
      <c r="A52" s="122">
        <v>4</v>
      </c>
      <c r="B52" s="131" t="s">
        <v>442</v>
      </c>
      <c r="C52" s="131" t="s">
        <v>434</v>
      </c>
      <c r="D52" s="124" t="s">
        <v>85</v>
      </c>
      <c r="E52" s="124" t="s">
        <v>375</v>
      </c>
      <c r="F52" s="125">
        <v>1976</v>
      </c>
      <c r="G52" s="128">
        <v>18900</v>
      </c>
      <c r="H52" s="126"/>
      <c r="I52" s="130">
        <v>276.45999999999998</v>
      </c>
      <c r="J52" s="164">
        <f t="shared" ref="J52:J57" si="0">I52*K52</f>
        <v>552920</v>
      </c>
      <c r="K52" s="130">
        <v>2000</v>
      </c>
      <c r="L52" s="123" t="s">
        <v>57</v>
      </c>
      <c r="M52" s="123" t="s">
        <v>435</v>
      </c>
      <c r="N52" s="123" t="s">
        <v>443</v>
      </c>
      <c r="O52" s="133" t="s">
        <v>444</v>
      </c>
      <c r="P52" s="145" t="s">
        <v>445</v>
      </c>
      <c r="Q52" s="127">
        <v>4</v>
      </c>
      <c r="R52" s="124" t="s">
        <v>84</v>
      </c>
      <c r="S52" s="124" t="s">
        <v>365</v>
      </c>
      <c r="T52" s="124" t="s">
        <v>85</v>
      </c>
      <c r="U52" s="124" t="s">
        <v>436</v>
      </c>
      <c r="V52" s="124" t="s">
        <v>84</v>
      </c>
      <c r="W52" s="124" t="s">
        <v>436</v>
      </c>
      <c r="X52" s="123"/>
      <c r="Y52" s="129"/>
      <c r="Z52" s="123" t="s">
        <v>67</v>
      </c>
      <c r="AA52" s="129" t="s">
        <v>67</v>
      </c>
      <c r="AB52" s="127">
        <v>4</v>
      </c>
      <c r="AC52" s="124" t="s">
        <v>85</v>
      </c>
      <c r="AD52" s="124" t="s">
        <v>84</v>
      </c>
      <c r="AE52" s="123" t="s">
        <v>58</v>
      </c>
      <c r="AF52" s="123" t="s">
        <v>524</v>
      </c>
      <c r="AG52" s="123" t="s">
        <v>525</v>
      </c>
      <c r="AH52" s="124" t="s">
        <v>84</v>
      </c>
      <c r="AI52" s="124" t="s">
        <v>84</v>
      </c>
      <c r="AJ52" s="124" t="s">
        <v>84</v>
      </c>
      <c r="AK52" s="124" t="s">
        <v>85</v>
      </c>
      <c r="AL52" s="123"/>
      <c r="AM52" s="127">
        <v>4</v>
      </c>
      <c r="AN52" s="124" t="s">
        <v>85</v>
      </c>
      <c r="AO52" s="124" t="s">
        <v>85</v>
      </c>
      <c r="AP52" s="132">
        <v>1</v>
      </c>
      <c r="AQ52" s="132"/>
      <c r="AR52" s="132"/>
      <c r="AS52" s="132"/>
      <c r="AT52" s="124" t="s">
        <v>84</v>
      </c>
      <c r="AU52" s="124" t="s">
        <v>84</v>
      </c>
      <c r="AV52" s="124" t="s">
        <v>84</v>
      </c>
      <c r="AW52" s="132" t="s">
        <v>437</v>
      </c>
      <c r="AX52" s="124" t="s">
        <v>85</v>
      </c>
      <c r="AY52" s="124" t="s">
        <v>84</v>
      </c>
    </row>
    <row r="53" spans="1:51" s="138" customFormat="1" ht="24.75" customHeight="1">
      <c r="A53" s="122">
        <v>5</v>
      </c>
      <c r="B53" s="131" t="s">
        <v>446</v>
      </c>
      <c r="C53" s="131" t="s">
        <v>434</v>
      </c>
      <c r="D53" s="124" t="s">
        <v>85</v>
      </c>
      <c r="E53" s="124" t="s">
        <v>375</v>
      </c>
      <c r="F53" s="125">
        <v>1976</v>
      </c>
      <c r="G53" s="128">
        <v>57950</v>
      </c>
      <c r="H53" s="126"/>
      <c r="I53" s="130">
        <v>453.73</v>
      </c>
      <c r="J53" s="164">
        <f t="shared" si="0"/>
        <v>907460</v>
      </c>
      <c r="K53" s="130">
        <v>2000</v>
      </c>
      <c r="L53" s="123" t="s">
        <v>57</v>
      </c>
      <c r="M53" s="123" t="s">
        <v>435</v>
      </c>
      <c r="N53" s="123" t="s">
        <v>443</v>
      </c>
      <c r="O53" s="134" t="s">
        <v>440</v>
      </c>
      <c r="P53" s="123"/>
      <c r="Q53" s="127">
        <v>5</v>
      </c>
      <c r="R53" s="124" t="s">
        <v>84</v>
      </c>
      <c r="S53" s="124" t="s">
        <v>365</v>
      </c>
      <c r="T53" s="124" t="s">
        <v>85</v>
      </c>
      <c r="U53" s="124" t="s">
        <v>436</v>
      </c>
      <c r="V53" s="124" t="s">
        <v>84</v>
      </c>
      <c r="W53" s="124" t="s">
        <v>436</v>
      </c>
      <c r="X53" s="123"/>
      <c r="Y53" s="129"/>
      <c r="Z53" s="123" t="s">
        <v>67</v>
      </c>
      <c r="AA53" s="129" t="s">
        <v>67</v>
      </c>
      <c r="AB53" s="127">
        <v>5</v>
      </c>
      <c r="AC53" s="124" t="s">
        <v>85</v>
      </c>
      <c r="AD53" s="124" t="s">
        <v>85</v>
      </c>
      <c r="AE53" s="123" t="s">
        <v>58</v>
      </c>
      <c r="AF53" s="123" t="s">
        <v>524</v>
      </c>
      <c r="AG53" s="123" t="s">
        <v>525</v>
      </c>
      <c r="AH53" s="124" t="s">
        <v>84</v>
      </c>
      <c r="AI53" s="124" t="s">
        <v>84</v>
      </c>
      <c r="AJ53" s="124" t="s">
        <v>84</v>
      </c>
      <c r="AK53" s="124" t="s">
        <v>85</v>
      </c>
      <c r="AL53" s="123"/>
      <c r="AM53" s="127">
        <v>5</v>
      </c>
      <c r="AN53" s="124" t="s">
        <v>85</v>
      </c>
      <c r="AO53" s="124" t="s">
        <v>85</v>
      </c>
      <c r="AP53" s="132">
        <v>1</v>
      </c>
      <c r="AQ53" s="132"/>
      <c r="AR53" s="132"/>
      <c r="AS53" s="132"/>
      <c r="AT53" s="124" t="s">
        <v>84</v>
      </c>
      <c r="AU53" s="124" t="s">
        <v>84</v>
      </c>
      <c r="AV53" s="124" t="s">
        <v>84</v>
      </c>
      <c r="AW53" s="132" t="s">
        <v>437</v>
      </c>
      <c r="AX53" s="124" t="s">
        <v>85</v>
      </c>
      <c r="AY53" s="124" t="s">
        <v>84</v>
      </c>
    </row>
    <row r="54" spans="1:51" s="138" customFormat="1" ht="21.75" customHeight="1">
      <c r="A54" s="122">
        <v>6</v>
      </c>
      <c r="B54" s="131" t="s">
        <v>447</v>
      </c>
      <c r="C54" s="131" t="s">
        <v>434</v>
      </c>
      <c r="D54" s="124" t="s">
        <v>85</v>
      </c>
      <c r="E54" s="124" t="s">
        <v>375</v>
      </c>
      <c r="F54" s="125">
        <v>1976</v>
      </c>
      <c r="G54" s="128">
        <v>18900</v>
      </c>
      <c r="H54" s="126"/>
      <c r="I54" s="130">
        <v>108.28</v>
      </c>
      <c r="J54" s="164">
        <f t="shared" si="0"/>
        <v>86624</v>
      </c>
      <c r="K54" s="130">
        <v>800</v>
      </c>
      <c r="L54" s="133" t="s">
        <v>448</v>
      </c>
      <c r="M54" s="123" t="s">
        <v>435</v>
      </c>
      <c r="N54" s="123" t="s">
        <v>443</v>
      </c>
      <c r="O54" s="134" t="s">
        <v>440</v>
      </c>
      <c r="P54" s="123"/>
      <c r="Q54" s="127">
        <v>6</v>
      </c>
      <c r="R54" s="124" t="s">
        <v>84</v>
      </c>
      <c r="S54" s="124" t="s">
        <v>365</v>
      </c>
      <c r="T54" s="124" t="s">
        <v>85</v>
      </c>
      <c r="U54" s="124" t="s">
        <v>436</v>
      </c>
      <c r="V54" s="124" t="s">
        <v>84</v>
      </c>
      <c r="W54" s="124" t="s">
        <v>436</v>
      </c>
      <c r="X54" s="123"/>
      <c r="Y54" s="129"/>
      <c r="Z54" s="123" t="s">
        <v>67</v>
      </c>
      <c r="AA54" s="129" t="s">
        <v>67</v>
      </c>
      <c r="AB54" s="127">
        <v>6</v>
      </c>
      <c r="AC54" s="124" t="s">
        <v>85</v>
      </c>
      <c r="AD54" s="124" t="s">
        <v>84</v>
      </c>
      <c r="AE54" s="123" t="s">
        <v>58</v>
      </c>
      <c r="AF54" s="123" t="s">
        <v>524</v>
      </c>
      <c r="AG54" s="123" t="s">
        <v>525</v>
      </c>
      <c r="AH54" s="124" t="s">
        <v>84</v>
      </c>
      <c r="AI54" s="124" t="s">
        <v>84</v>
      </c>
      <c r="AJ54" s="124" t="s">
        <v>84</v>
      </c>
      <c r="AK54" s="124" t="s">
        <v>85</v>
      </c>
      <c r="AL54" s="123"/>
      <c r="AM54" s="127">
        <v>6</v>
      </c>
      <c r="AN54" s="124" t="s">
        <v>85</v>
      </c>
      <c r="AO54" s="124" t="s">
        <v>85</v>
      </c>
      <c r="AP54" s="132">
        <v>1</v>
      </c>
      <c r="AQ54" s="132"/>
      <c r="AR54" s="132"/>
      <c r="AS54" s="132">
        <v>1</v>
      </c>
      <c r="AT54" s="124" t="s">
        <v>84</v>
      </c>
      <c r="AU54" s="124" t="s">
        <v>84</v>
      </c>
      <c r="AV54" s="124" t="s">
        <v>84</v>
      </c>
      <c r="AW54" s="132" t="s">
        <v>437</v>
      </c>
      <c r="AX54" s="124" t="s">
        <v>85</v>
      </c>
      <c r="AY54" s="124" t="s">
        <v>84</v>
      </c>
    </row>
    <row r="55" spans="1:51" s="138" customFormat="1" ht="24.75" customHeight="1">
      <c r="A55" s="122">
        <v>7</v>
      </c>
      <c r="B55" s="131" t="s">
        <v>447</v>
      </c>
      <c r="C55" s="131" t="s">
        <v>434</v>
      </c>
      <c r="D55" s="124" t="s">
        <v>85</v>
      </c>
      <c r="E55" s="124" t="s">
        <v>375</v>
      </c>
      <c r="F55" s="125">
        <v>1976</v>
      </c>
      <c r="G55" s="128">
        <v>18900</v>
      </c>
      <c r="H55" s="126"/>
      <c r="I55" s="130">
        <v>108.28</v>
      </c>
      <c r="J55" s="164">
        <f t="shared" si="0"/>
        <v>86624</v>
      </c>
      <c r="K55" s="130">
        <v>800</v>
      </c>
      <c r="L55" s="133" t="s">
        <v>448</v>
      </c>
      <c r="M55" s="123" t="s">
        <v>435</v>
      </c>
      <c r="N55" s="123" t="s">
        <v>443</v>
      </c>
      <c r="O55" s="134" t="s">
        <v>440</v>
      </c>
      <c r="P55" s="123"/>
      <c r="Q55" s="127">
        <v>7</v>
      </c>
      <c r="R55" s="124" t="s">
        <v>84</v>
      </c>
      <c r="S55" s="124" t="s">
        <v>365</v>
      </c>
      <c r="T55" s="124" t="s">
        <v>85</v>
      </c>
      <c r="U55" s="124" t="s">
        <v>436</v>
      </c>
      <c r="V55" s="124" t="s">
        <v>84</v>
      </c>
      <c r="W55" s="124" t="s">
        <v>436</v>
      </c>
      <c r="X55" s="123"/>
      <c r="Y55" s="129"/>
      <c r="Z55" s="123" t="s">
        <v>67</v>
      </c>
      <c r="AA55" s="129" t="s">
        <v>67</v>
      </c>
      <c r="AB55" s="127">
        <v>7</v>
      </c>
      <c r="AC55" s="124" t="s">
        <v>85</v>
      </c>
      <c r="AD55" s="124" t="s">
        <v>84</v>
      </c>
      <c r="AE55" s="123" t="s">
        <v>58</v>
      </c>
      <c r="AF55" s="123" t="s">
        <v>524</v>
      </c>
      <c r="AG55" s="123" t="s">
        <v>525</v>
      </c>
      <c r="AH55" s="124" t="s">
        <v>84</v>
      </c>
      <c r="AI55" s="124" t="s">
        <v>84</v>
      </c>
      <c r="AJ55" s="124" t="s">
        <v>84</v>
      </c>
      <c r="AK55" s="124" t="s">
        <v>85</v>
      </c>
      <c r="AL55" s="123"/>
      <c r="AM55" s="127">
        <v>7</v>
      </c>
      <c r="AN55" s="124" t="s">
        <v>85</v>
      </c>
      <c r="AO55" s="124" t="s">
        <v>85</v>
      </c>
      <c r="AP55" s="132">
        <v>1</v>
      </c>
      <c r="AQ55" s="132"/>
      <c r="AR55" s="132"/>
      <c r="AS55" s="132">
        <v>1</v>
      </c>
      <c r="AT55" s="124" t="s">
        <v>84</v>
      </c>
      <c r="AU55" s="124" t="s">
        <v>84</v>
      </c>
      <c r="AV55" s="124" t="s">
        <v>84</v>
      </c>
      <c r="AW55" s="132" t="s">
        <v>437</v>
      </c>
      <c r="AX55" s="124" t="s">
        <v>85</v>
      </c>
      <c r="AY55" s="124" t="s">
        <v>84</v>
      </c>
    </row>
    <row r="56" spans="1:51" s="138" customFormat="1" ht="25.5" customHeight="1">
      <c r="A56" s="122">
        <v>8</v>
      </c>
      <c r="B56" s="131" t="s">
        <v>447</v>
      </c>
      <c r="C56" s="131" t="s">
        <v>434</v>
      </c>
      <c r="D56" s="124" t="s">
        <v>85</v>
      </c>
      <c r="E56" s="124" t="s">
        <v>375</v>
      </c>
      <c r="F56" s="125">
        <v>1976</v>
      </c>
      <c r="G56" s="128">
        <v>18900</v>
      </c>
      <c r="H56" s="126"/>
      <c r="I56" s="130">
        <v>108.28</v>
      </c>
      <c r="J56" s="164">
        <f t="shared" si="0"/>
        <v>86624</v>
      </c>
      <c r="K56" s="130">
        <v>800</v>
      </c>
      <c r="L56" s="133" t="s">
        <v>448</v>
      </c>
      <c r="M56" s="123" t="s">
        <v>435</v>
      </c>
      <c r="N56" s="123" t="s">
        <v>443</v>
      </c>
      <c r="O56" s="134" t="s">
        <v>440</v>
      </c>
      <c r="P56" s="123"/>
      <c r="Q56" s="127">
        <v>8</v>
      </c>
      <c r="R56" s="124" t="s">
        <v>84</v>
      </c>
      <c r="S56" s="124" t="s">
        <v>365</v>
      </c>
      <c r="T56" s="124" t="s">
        <v>85</v>
      </c>
      <c r="U56" s="124" t="s">
        <v>436</v>
      </c>
      <c r="V56" s="124" t="s">
        <v>84</v>
      </c>
      <c r="W56" s="124" t="s">
        <v>436</v>
      </c>
      <c r="X56" s="123"/>
      <c r="Y56" s="129"/>
      <c r="Z56" s="123" t="s">
        <v>67</v>
      </c>
      <c r="AA56" s="129" t="s">
        <v>67</v>
      </c>
      <c r="AB56" s="127">
        <v>8</v>
      </c>
      <c r="AC56" s="124" t="s">
        <v>85</v>
      </c>
      <c r="AD56" s="124" t="s">
        <v>84</v>
      </c>
      <c r="AE56" s="123" t="s">
        <v>58</v>
      </c>
      <c r="AF56" s="123" t="s">
        <v>524</v>
      </c>
      <c r="AG56" s="123" t="s">
        <v>525</v>
      </c>
      <c r="AH56" s="124" t="s">
        <v>84</v>
      </c>
      <c r="AI56" s="124" t="s">
        <v>84</v>
      </c>
      <c r="AJ56" s="124" t="s">
        <v>84</v>
      </c>
      <c r="AK56" s="124" t="s">
        <v>85</v>
      </c>
      <c r="AL56" s="123"/>
      <c r="AM56" s="127">
        <v>8</v>
      </c>
      <c r="AN56" s="124" t="s">
        <v>85</v>
      </c>
      <c r="AO56" s="124" t="s">
        <v>85</v>
      </c>
      <c r="AP56" s="132">
        <v>1</v>
      </c>
      <c r="AQ56" s="132"/>
      <c r="AR56" s="132"/>
      <c r="AS56" s="132">
        <v>1</v>
      </c>
      <c r="AT56" s="124" t="s">
        <v>84</v>
      </c>
      <c r="AU56" s="124" t="s">
        <v>84</v>
      </c>
      <c r="AV56" s="124" t="s">
        <v>84</v>
      </c>
      <c r="AW56" s="132" t="s">
        <v>437</v>
      </c>
      <c r="AX56" s="124" t="s">
        <v>85</v>
      </c>
      <c r="AY56" s="124" t="s">
        <v>84</v>
      </c>
    </row>
    <row r="57" spans="1:51" s="138" customFormat="1" ht="22.5" customHeight="1">
      <c r="A57" s="122">
        <v>9</v>
      </c>
      <c r="B57" s="131" t="s">
        <v>447</v>
      </c>
      <c r="C57" s="131" t="s">
        <v>434</v>
      </c>
      <c r="D57" s="124" t="s">
        <v>85</v>
      </c>
      <c r="E57" s="124" t="s">
        <v>375</v>
      </c>
      <c r="F57" s="125">
        <v>1976</v>
      </c>
      <c r="G57" s="128">
        <v>18900</v>
      </c>
      <c r="H57" s="126"/>
      <c r="I57" s="130">
        <v>108.28</v>
      </c>
      <c r="J57" s="164">
        <f t="shared" si="0"/>
        <v>86624</v>
      </c>
      <c r="K57" s="130">
        <v>800</v>
      </c>
      <c r="L57" s="133" t="s">
        <v>448</v>
      </c>
      <c r="M57" s="123" t="s">
        <v>435</v>
      </c>
      <c r="N57" s="123" t="s">
        <v>443</v>
      </c>
      <c r="O57" s="134" t="s">
        <v>440</v>
      </c>
      <c r="P57" s="123"/>
      <c r="Q57" s="127">
        <v>9</v>
      </c>
      <c r="R57" s="124" t="s">
        <v>84</v>
      </c>
      <c r="S57" s="124" t="s">
        <v>365</v>
      </c>
      <c r="T57" s="124" t="s">
        <v>85</v>
      </c>
      <c r="U57" s="124" t="s">
        <v>436</v>
      </c>
      <c r="V57" s="124" t="s">
        <v>84</v>
      </c>
      <c r="W57" s="124" t="s">
        <v>436</v>
      </c>
      <c r="X57" s="123"/>
      <c r="Y57" s="129"/>
      <c r="Z57" s="123" t="s">
        <v>67</v>
      </c>
      <c r="AA57" s="129" t="s">
        <v>67</v>
      </c>
      <c r="AB57" s="127">
        <v>9</v>
      </c>
      <c r="AC57" s="124" t="s">
        <v>85</v>
      </c>
      <c r="AD57" s="124" t="s">
        <v>84</v>
      </c>
      <c r="AE57" s="123" t="s">
        <v>58</v>
      </c>
      <c r="AF57" s="123" t="s">
        <v>524</v>
      </c>
      <c r="AG57" s="123" t="s">
        <v>525</v>
      </c>
      <c r="AH57" s="124" t="s">
        <v>84</v>
      </c>
      <c r="AI57" s="124" t="s">
        <v>84</v>
      </c>
      <c r="AJ57" s="124" t="s">
        <v>84</v>
      </c>
      <c r="AK57" s="124" t="s">
        <v>85</v>
      </c>
      <c r="AL57" s="123"/>
      <c r="AM57" s="127">
        <v>9</v>
      </c>
      <c r="AN57" s="124" t="s">
        <v>85</v>
      </c>
      <c r="AO57" s="124" t="s">
        <v>85</v>
      </c>
      <c r="AP57" s="132">
        <v>1</v>
      </c>
      <c r="AQ57" s="132"/>
      <c r="AR57" s="132"/>
      <c r="AS57" s="132">
        <v>1</v>
      </c>
      <c r="AT57" s="124" t="s">
        <v>84</v>
      </c>
      <c r="AU57" s="124" t="s">
        <v>84</v>
      </c>
      <c r="AV57" s="124" t="s">
        <v>84</v>
      </c>
      <c r="AW57" s="132" t="s">
        <v>437</v>
      </c>
      <c r="AX57" s="124" t="s">
        <v>85</v>
      </c>
      <c r="AY57" s="124" t="s">
        <v>84</v>
      </c>
    </row>
    <row r="58" spans="1:51" s="138" customFormat="1" ht="26.25" customHeight="1">
      <c r="A58" s="122">
        <v>10</v>
      </c>
      <c r="B58" s="131" t="s">
        <v>447</v>
      </c>
      <c r="C58" s="131" t="s">
        <v>434</v>
      </c>
      <c r="D58" s="124" t="s">
        <v>85</v>
      </c>
      <c r="E58" s="124" t="s">
        <v>340</v>
      </c>
      <c r="F58" s="125">
        <v>1976</v>
      </c>
      <c r="G58" s="128">
        <v>97850</v>
      </c>
      <c r="H58" s="126"/>
      <c r="I58" s="130">
        <v>108.28</v>
      </c>
      <c r="J58" s="165">
        <f>G58</f>
        <v>97850</v>
      </c>
      <c r="K58" s="130" t="s">
        <v>387</v>
      </c>
      <c r="L58" s="133" t="s">
        <v>448</v>
      </c>
      <c r="M58" s="123" t="s">
        <v>435</v>
      </c>
      <c r="N58" s="123" t="s">
        <v>443</v>
      </c>
      <c r="O58" s="134" t="s">
        <v>440</v>
      </c>
      <c r="P58" s="123"/>
      <c r="Q58" s="127">
        <v>10</v>
      </c>
      <c r="R58" s="124" t="s">
        <v>84</v>
      </c>
      <c r="S58" s="124" t="s">
        <v>365</v>
      </c>
      <c r="T58" s="124" t="s">
        <v>85</v>
      </c>
      <c r="U58" s="124" t="s">
        <v>436</v>
      </c>
      <c r="V58" s="124" t="s">
        <v>84</v>
      </c>
      <c r="W58" s="124" t="s">
        <v>436</v>
      </c>
      <c r="X58" s="123"/>
      <c r="Y58" s="129"/>
      <c r="Z58" s="123" t="s">
        <v>67</v>
      </c>
      <c r="AA58" s="129" t="s">
        <v>67</v>
      </c>
      <c r="AB58" s="127">
        <v>10</v>
      </c>
      <c r="AC58" s="124" t="s">
        <v>85</v>
      </c>
      <c r="AD58" s="124" t="s">
        <v>85</v>
      </c>
      <c r="AE58" s="123" t="s">
        <v>58</v>
      </c>
      <c r="AF58" s="123" t="s">
        <v>524</v>
      </c>
      <c r="AG58" s="123" t="s">
        <v>525</v>
      </c>
      <c r="AH58" s="124" t="s">
        <v>84</v>
      </c>
      <c r="AI58" s="124" t="s">
        <v>84</v>
      </c>
      <c r="AJ58" s="124" t="s">
        <v>84</v>
      </c>
      <c r="AK58" s="124" t="s">
        <v>85</v>
      </c>
      <c r="AL58" s="123"/>
      <c r="AM58" s="127">
        <v>10</v>
      </c>
      <c r="AN58" s="124" t="s">
        <v>85</v>
      </c>
      <c r="AO58" s="124" t="s">
        <v>85</v>
      </c>
      <c r="AP58" s="132">
        <v>1</v>
      </c>
      <c r="AQ58" s="132"/>
      <c r="AR58" s="132"/>
      <c r="AS58" s="132">
        <v>1</v>
      </c>
      <c r="AT58" s="124" t="s">
        <v>84</v>
      </c>
      <c r="AU58" s="124" t="s">
        <v>84</v>
      </c>
      <c r="AV58" s="124" t="s">
        <v>84</v>
      </c>
      <c r="AW58" s="132" t="s">
        <v>437</v>
      </c>
      <c r="AX58" s="124" t="s">
        <v>85</v>
      </c>
      <c r="AY58" s="124" t="s">
        <v>84</v>
      </c>
    </row>
    <row r="59" spans="1:51" s="138" customFormat="1" ht="28.5" customHeight="1">
      <c r="A59" s="122">
        <v>11</v>
      </c>
      <c r="B59" s="131" t="s">
        <v>449</v>
      </c>
      <c r="C59" s="131" t="s">
        <v>434</v>
      </c>
      <c r="D59" s="124" t="s">
        <v>85</v>
      </c>
      <c r="E59" s="124" t="s">
        <v>375</v>
      </c>
      <c r="F59" s="125">
        <v>1976</v>
      </c>
      <c r="G59" s="128">
        <v>18900</v>
      </c>
      <c r="H59" s="126"/>
      <c r="I59" s="130">
        <v>59.09</v>
      </c>
      <c r="J59" s="164">
        <f>I59*K59</f>
        <v>118180</v>
      </c>
      <c r="K59" s="130">
        <v>2000</v>
      </c>
      <c r="L59" s="134" t="s">
        <v>450</v>
      </c>
      <c r="M59" s="123" t="s">
        <v>451</v>
      </c>
      <c r="N59" s="123" t="s">
        <v>212</v>
      </c>
      <c r="O59" s="134" t="s">
        <v>452</v>
      </c>
      <c r="P59" s="123"/>
      <c r="Q59" s="127">
        <v>11</v>
      </c>
      <c r="R59" s="124" t="s">
        <v>84</v>
      </c>
      <c r="S59" s="124" t="s">
        <v>365</v>
      </c>
      <c r="T59" s="124" t="s">
        <v>85</v>
      </c>
      <c r="U59" s="124" t="s">
        <v>436</v>
      </c>
      <c r="V59" s="124" t="s">
        <v>84</v>
      </c>
      <c r="W59" s="124" t="s">
        <v>436</v>
      </c>
      <c r="X59" s="123"/>
      <c r="Y59" s="129"/>
      <c r="Z59" s="123" t="s">
        <v>67</v>
      </c>
      <c r="AA59" s="129" t="s">
        <v>67</v>
      </c>
      <c r="AB59" s="127">
        <v>11</v>
      </c>
      <c r="AC59" s="124" t="s">
        <v>85</v>
      </c>
      <c r="AD59" s="124" t="s">
        <v>85</v>
      </c>
      <c r="AE59" s="123" t="s">
        <v>58</v>
      </c>
      <c r="AF59" s="123" t="s">
        <v>524</v>
      </c>
      <c r="AG59" s="123" t="s">
        <v>525</v>
      </c>
      <c r="AH59" s="124" t="s">
        <v>84</v>
      </c>
      <c r="AI59" s="124" t="s">
        <v>84</v>
      </c>
      <c r="AJ59" s="124" t="s">
        <v>84</v>
      </c>
      <c r="AK59" s="124" t="s">
        <v>85</v>
      </c>
      <c r="AL59" s="123"/>
      <c r="AM59" s="127">
        <v>11</v>
      </c>
      <c r="AN59" s="124" t="s">
        <v>85</v>
      </c>
      <c r="AO59" s="124" t="s">
        <v>85</v>
      </c>
      <c r="AP59" s="132">
        <v>1</v>
      </c>
      <c r="AQ59" s="132"/>
      <c r="AR59" s="132"/>
      <c r="AS59" s="132"/>
      <c r="AT59" s="124" t="s">
        <v>84</v>
      </c>
      <c r="AU59" s="124" t="s">
        <v>84</v>
      </c>
      <c r="AV59" s="124" t="s">
        <v>84</v>
      </c>
      <c r="AW59" s="132" t="s">
        <v>437</v>
      </c>
      <c r="AX59" s="124" t="s">
        <v>85</v>
      </c>
      <c r="AY59" s="124" t="s">
        <v>84</v>
      </c>
    </row>
    <row r="60" spans="1:51" s="138" customFormat="1" ht="24.75" customHeight="1">
      <c r="A60" s="122">
        <v>12</v>
      </c>
      <c r="B60" s="131" t="s">
        <v>453</v>
      </c>
      <c r="C60" s="131" t="s">
        <v>434</v>
      </c>
      <c r="D60" s="124" t="s">
        <v>85</v>
      </c>
      <c r="E60" s="124" t="s">
        <v>375</v>
      </c>
      <c r="F60" s="125">
        <v>1976</v>
      </c>
      <c r="G60" s="128">
        <v>18900</v>
      </c>
      <c r="H60" s="126"/>
      <c r="I60" s="130" t="s">
        <v>528</v>
      </c>
      <c r="J60" s="165">
        <f>G60</f>
        <v>18900</v>
      </c>
      <c r="K60" s="130" t="s">
        <v>387</v>
      </c>
      <c r="L60" s="123" t="s">
        <v>57</v>
      </c>
      <c r="M60" s="123" t="s">
        <v>435</v>
      </c>
      <c r="N60" s="123" t="s">
        <v>443</v>
      </c>
      <c r="O60" s="134" t="s">
        <v>440</v>
      </c>
      <c r="P60" s="123"/>
      <c r="Q60" s="127">
        <v>12</v>
      </c>
      <c r="R60" s="124" t="s">
        <v>84</v>
      </c>
      <c r="S60" s="124" t="s">
        <v>365</v>
      </c>
      <c r="T60" s="124" t="s">
        <v>85</v>
      </c>
      <c r="U60" s="124" t="s">
        <v>436</v>
      </c>
      <c r="V60" s="124" t="s">
        <v>84</v>
      </c>
      <c r="W60" s="124" t="s">
        <v>436</v>
      </c>
      <c r="X60" s="123"/>
      <c r="Y60" s="129"/>
      <c r="Z60" s="123" t="s">
        <v>67</v>
      </c>
      <c r="AA60" s="129" t="s">
        <v>67</v>
      </c>
      <c r="AB60" s="127">
        <v>12</v>
      </c>
      <c r="AC60" s="124" t="s">
        <v>85</v>
      </c>
      <c r="AD60" s="124" t="s">
        <v>85</v>
      </c>
      <c r="AE60" s="123" t="s">
        <v>58</v>
      </c>
      <c r="AF60" s="123" t="s">
        <v>524</v>
      </c>
      <c r="AG60" s="123" t="s">
        <v>525</v>
      </c>
      <c r="AH60" s="124" t="s">
        <v>84</v>
      </c>
      <c r="AI60" s="124" t="s">
        <v>84</v>
      </c>
      <c r="AJ60" s="124" t="s">
        <v>84</v>
      </c>
      <c r="AK60" s="124" t="s">
        <v>85</v>
      </c>
      <c r="AL60" s="123"/>
      <c r="AM60" s="127">
        <v>12</v>
      </c>
      <c r="AN60" s="124" t="s">
        <v>85</v>
      </c>
      <c r="AO60" s="124" t="s">
        <v>85</v>
      </c>
      <c r="AP60" s="132">
        <v>1</v>
      </c>
      <c r="AQ60" s="132"/>
      <c r="AR60" s="132"/>
      <c r="AS60" s="132"/>
      <c r="AT60" s="124" t="s">
        <v>84</v>
      </c>
      <c r="AU60" s="124" t="s">
        <v>84</v>
      </c>
      <c r="AV60" s="124" t="s">
        <v>84</v>
      </c>
      <c r="AW60" s="132" t="s">
        <v>437</v>
      </c>
      <c r="AX60" s="124" t="s">
        <v>85</v>
      </c>
      <c r="AY60" s="124" t="s">
        <v>84</v>
      </c>
    </row>
    <row r="61" spans="1:51" s="141" customFormat="1">
      <c r="A61" s="137" t="s">
        <v>426</v>
      </c>
      <c r="B61" s="147" t="str">
        <f>'1- Jednostki Zmiana'!B15</f>
        <v>Specjalny Ośrodek Szkolno – Wychowawczy</v>
      </c>
      <c r="C61" s="137"/>
      <c r="D61" s="137"/>
      <c r="G61" s="137"/>
    </row>
    <row r="62" spans="1:51" s="138" customFormat="1" ht="52.5" customHeight="1">
      <c r="A62" s="112">
        <v>1</v>
      </c>
      <c r="B62" s="113" t="s">
        <v>526</v>
      </c>
      <c r="C62" s="113" t="s">
        <v>457</v>
      </c>
      <c r="D62" s="114" t="s">
        <v>85</v>
      </c>
      <c r="E62" s="114" t="s">
        <v>340</v>
      </c>
      <c r="F62" s="114">
        <v>1969</v>
      </c>
      <c r="G62" s="118">
        <v>1514183.96</v>
      </c>
      <c r="H62" s="115"/>
      <c r="I62" s="116">
        <v>2290</v>
      </c>
      <c r="J62" s="157">
        <f>I62*K62</f>
        <v>4580000</v>
      </c>
      <c r="K62" s="116">
        <v>2000</v>
      </c>
      <c r="L62" s="113" t="s">
        <v>57</v>
      </c>
      <c r="M62" s="113" t="s">
        <v>57</v>
      </c>
      <c r="N62" s="113" t="s">
        <v>75</v>
      </c>
      <c r="O62" s="113" t="s">
        <v>458</v>
      </c>
      <c r="P62" s="113" t="s">
        <v>459</v>
      </c>
      <c r="Q62" s="114">
        <v>1</v>
      </c>
      <c r="R62" s="114" t="s">
        <v>84</v>
      </c>
      <c r="S62" s="114" t="s">
        <v>341</v>
      </c>
      <c r="T62" s="114" t="s">
        <v>85</v>
      </c>
      <c r="U62" s="114" t="s">
        <v>85</v>
      </c>
      <c r="V62" s="114" t="s">
        <v>84</v>
      </c>
      <c r="W62" s="114" t="s">
        <v>85</v>
      </c>
      <c r="X62" s="113" t="s">
        <v>364</v>
      </c>
      <c r="Y62" s="113" t="s">
        <v>364</v>
      </c>
      <c r="Z62" s="113" t="s">
        <v>364</v>
      </c>
      <c r="AA62" s="113" t="s">
        <v>364</v>
      </c>
      <c r="AB62" s="114">
        <v>1</v>
      </c>
      <c r="AC62" s="114" t="s">
        <v>85</v>
      </c>
      <c r="AD62" s="114" t="s">
        <v>84</v>
      </c>
      <c r="AE62" s="113" t="s">
        <v>460</v>
      </c>
      <c r="AF62" s="113"/>
      <c r="AG62" s="113" t="s">
        <v>461</v>
      </c>
      <c r="AH62" s="114" t="s">
        <v>85</v>
      </c>
      <c r="AI62" s="114" t="s">
        <v>85</v>
      </c>
      <c r="AJ62" s="114" t="s">
        <v>84</v>
      </c>
      <c r="AK62" s="114" t="s">
        <v>85</v>
      </c>
      <c r="AL62" s="113"/>
      <c r="AM62" s="114">
        <v>1</v>
      </c>
      <c r="AN62" s="114" t="s">
        <v>85</v>
      </c>
      <c r="AO62" s="114" t="s">
        <v>85</v>
      </c>
      <c r="AP62" s="120">
        <v>11</v>
      </c>
      <c r="AQ62" s="120"/>
      <c r="AR62" s="120">
        <v>5</v>
      </c>
      <c r="AS62" s="120">
        <v>2</v>
      </c>
      <c r="AT62" s="114" t="s">
        <v>94</v>
      </c>
      <c r="AU62" s="114" t="s">
        <v>89</v>
      </c>
      <c r="AV62" s="114" t="s">
        <v>89</v>
      </c>
      <c r="AW62" s="120" t="s">
        <v>462</v>
      </c>
      <c r="AX62" s="114" t="s">
        <v>85</v>
      </c>
      <c r="AY62" s="114" t="s">
        <v>94</v>
      </c>
    </row>
    <row r="63" spans="1:51" s="141" customFormat="1">
      <c r="A63" s="137" t="s">
        <v>427</v>
      </c>
      <c r="B63" s="137" t="str">
        <f>'1- Jednostki Zmiana'!B16</f>
        <v>Zarząd Dróg Powiatowych</v>
      </c>
      <c r="G63" s="137"/>
    </row>
    <row r="64" spans="1:51" s="138" customFormat="1" ht="51">
      <c r="A64" s="112">
        <v>1</v>
      </c>
      <c r="B64" s="113" t="s">
        <v>463</v>
      </c>
      <c r="C64" s="113" t="s">
        <v>464</v>
      </c>
      <c r="D64" s="114" t="s">
        <v>85</v>
      </c>
      <c r="E64" s="114" t="s">
        <v>340</v>
      </c>
      <c r="F64" s="114">
        <v>1977</v>
      </c>
      <c r="G64" s="118">
        <v>19284.96</v>
      </c>
      <c r="H64" s="115" t="s">
        <v>465</v>
      </c>
      <c r="I64" s="116">
        <v>309.2</v>
      </c>
      <c r="J64" s="157">
        <f>I64*K64</f>
        <v>247360</v>
      </c>
      <c r="K64" s="116">
        <v>800</v>
      </c>
      <c r="L64" s="113" t="s">
        <v>466</v>
      </c>
      <c r="M64" s="113"/>
      <c r="N64" s="113" t="s">
        <v>467</v>
      </c>
      <c r="O64" s="113" t="s">
        <v>49</v>
      </c>
      <c r="P64" s="113" t="s">
        <v>468</v>
      </c>
      <c r="Q64" s="114">
        <v>1</v>
      </c>
      <c r="R64" s="114" t="s">
        <v>84</v>
      </c>
      <c r="S64" s="114" t="s">
        <v>365</v>
      </c>
      <c r="T64" s="114" t="s">
        <v>84</v>
      </c>
      <c r="U64" s="114" t="s">
        <v>84</v>
      </c>
      <c r="V64" s="114" t="s">
        <v>84</v>
      </c>
      <c r="W64" s="114" t="s">
        <v>85</v>
      </c>
      <c r="X64" s="113" t="s">
        <v>364</v>
      </c>
      <c r="Y64" s="115" t="s">
        <v>364</v>
      </c>
      <c r="Z64" s="113" t="s">
        <v>364</v>
      </c>
      <c r="AA64" s="115" t="s">
        <v>364</v>
      </c>
      <c r="AB64" s="114">
        <v>1</v>
      </c>
      <c r="AC64" s="114" t="s">
        <v>85</v>
      </c>
      <c r="AD64" s="114" t="s">
        <v>85</v>
      </c>
      <c r="AE64" s="113" t="s">
        <v>469</v>
      </c>
      <c r="AF64" s="113"/>
      <c r="AG64" s="113"/>
      <c r="AH64" s="114" t="s">
        <v>85</v>
      </c>
      <c r="AI64" s="114" t="s">
        <v>85</v>
      </c>
      <c r="AJ64" s="114" t="s">
        <v>84</v>
      </c>
      <c r="AK64" s="114" t="s">
        <v>85</v>
      </c>
      <c r="AL64" s="113"/>
      <c r="AM64" s="114">
        <v>1</v>
      </c>
      <c r="AN64" s="114" t="s">
        <v>84</v>
      </c>
      <c r="AO64" s="114" t="s">
        <v>84</v>
      </c>
      <c r="AP64" s="120" t="s">
        <v>470</v>
      </c>
      <c r="AQ64" s="120" t="s">
        <v>58</v>
      </c>
      <c r="AR64" s="120" t="s">
        <v>58</v>
      </c>
      <c r="AS64" s="120" t="s">
        <v>471</v>
      </c>
      <c r="AT64" s="114" t="s">
        <v>84</v>
      </c>
      <c r="AU64" s="114" t="s">
        <v>84</v>
      </c>
      <c r="AV64" s="114" t="s">
        <v>84</v>
      </c>
      <c r="AW64" s="120"/>
      <c r="AX64" s="114" t="s">
        <v>85</v>
      </c>
      <c r="AY64" s="114" t="s">
        <v>84</v>
      </c>
    </row>
    <row r="65" spans="1:51" s="138" customFormat="1">
      <c r="A65" s="112">
        <v>2</v>
      </c>
      <c r="B65" s="113" t="s">
        <v>472</v>
      </c>
      <c r="C65" s="113" t="s">
        <v>473</v>
      </c>
      <c r="D65" s="114" t="s">
        <v>85</v>
      </c>
      <c r="E65" s="114" t="s">
        <v>340</v>
      </c>
      <c r="F65" s="114">
        <v>1977</v>
      </c>
      <c r="G65" s="118">
        <v>10267.44</v>
      </c>
      <c r="H65" s="115" t="s">
        <v>465</v>
      </c>
      <c r="I65" s="116">
        <v>208.25</v>
      </c>
      <c r="J65" s="157">
        <f>I65*K65</f>
        <v>166600</v>
      </c>
      <c r="K65" s="116">
        <v>800</v>
      </c>
      <c r="L65" s="113" t="s">
        <v>474</v>
      </c>
      <c r="M65" s="113"/>
      <c r="N65" s="113" t="s">
        <v>474</v>
      </c>
      <c r="O65" s="113" t="s">
        <v>474</v>
      </c>
      <c r="P65" s="113"/>
      <c r="Q65" s="114">
        <v>1</v>
      </c>
      <c r="R65" s="114" t="s">
        <v>84</v>
      </c>
      <c r="S65" s="114"/>
      <c r="T65" s="114" t="s">
        <v>84</v>
      </c>
      <c r="U65" s="114" t="s">
        <v>85</v>
      </c>
      <c r="V65" s="114" t="s">
        <v>84</v>
      </c>
      <c r="W65" s="114" t="s">
        <v>85</v>
      </c>
      <c r="X65" s="113" t="s">
        <v>473</v>
      </c>
      <c r="Y65" s="115" t="s">
        <v>473</v>
      </c>
      <c r="Z65" s="113" t="s">
        <v>473</v>
      </c>
      <c r="AA65" s="115" t="s">
        <v>473</v>
      </c>
      <c r="AB65" s="114">
        <v>1</v>
      </c>
      <c r="AC65" s="114" t="s">
        <v>85</v>
      </c>
      <c r="AD65" s="114" t="s">
        <v>84</v>
      </c>
      <c r="AE65" s="113" t="s">
        <v>67</v>
      </c>
      <c r="AF65" s="113"/>
      <c r="AG65" s="113"/>
      <c r="AH65" s="114" t="s">
        <v>84</v>
      </c>
      <c r="AI65" s="114" t="s">
        <v>84</v>
      </c>
      <c r="AJ65" s="114" t="s">
        <v>84</v>
      </c>
      <c r="AK65" s="114" t="s">
        <v>85</v>
      </c>
      <c r="AL65" s="113"/>
      <c r="AM65" s="114">
        <v>1</v>
      </c>
      <c r="AN65" s="114" t="s">
        <v>84</v>
      </c>
      <c r="AO65" s="114" t="s">
        <v>84</v>
      </c>
      <c r="AP65" s="120"/>
      <c r="AQ65" s="120"/>
      <c r="AR65" s="120"/>
      <c r="AS65" s="120"/>
      <c r="AT65" s="114" t="s">
        <v>84</v>
      </c>
      <c r="AU65" s="114" t="s">
        <v>84</v>
      </c>
      <c r="AV65" s="114" t="s">
        <v>84</v>
      </c>
      <c r="AW65" s="120"/>
      <c r="AX65" s="114" t="s">
        <v>84</v>
      </c>
      <c r="AY65" s="114" t="s">
        <v>84</v>
      </c>
    </row>
    <row r="66" spans="1:51" s="141" customFormat="1">
      <c r="A66" s="137" t="s">
        <v>428</v>
      </c>
      <c r="B66" s="147" t="str">
        <f>'1- Jednostki Zmiana'!B17</f>
        <v xml:space="preserve"> Placówka Opiekuńczo - Wychowawcza </v>
      </c>
      <c r="G66" s="137"/>
    </row>
    <row r="67" spans="1:51" s="138" customFormat="1" ht="51">
      <c r="A67" s="122">
        <v>1</v>
      </c>
      <c r="B67" s="277" t="s">
        <v>615</v>
      </c>
      <c r="C67" s="123" t="s">
        <v>45</v>
      </c>
      <c r="D67" s="124" t="s">
        <v>85</v>
      </c>
      <c r="E67" s="124" t="s">
        <v>340</v>
      </c>
      <c r="F67" s="125">
        <v>1970</v>
      </c>
      <c r="G67" s="128">
        <v>764936.56</v>
      </c>
      <c r="H67" s="126"/>
      <c r="I67" s="130">
        <v>762.7</v>
      </c>
      <c r="J67" s="130"/>
      <c r="K67" s="130"/>
      <c r="L67" s="123"/>
      <c r="M67" s="123"/>
      <c r="N67" s="123"/>
      <c r="O67" s="123" t="s">
        <v>476</v>
      </c>
      <c r="P67" s="123"/>
      <c r="Q67" s="127">
        <v>1</v>
      </c>
      <c r="R67" s="124" t="s">
        <v>84</v>
      </c>
      <c r="S67" s="124" t="s">
        <v>341</v>
      </c>
      <c r="T67" s="124" t="s">
        <v>85</v>
      </c>
      <c r="U67" s="124" t="s">
        <v>436</v>
      </c>
      <c r="V67" s="124" t="s">
        <v>84</v>
      </c>
      <c r="W67" s="124" t="s">
        <v>436</v>
      </c>
      <c r="X67" s="123"/>
      <c r="Y67" s="129"/>
      <c r="Z67" s="123"/>
      <c r="AA67" s="129"/>
      <c r="AB67" s="127">
        <v>1</v>
      </c>
      <c r="AC67" s="124" t="s">
        <v>85</v>
      </c>
      <c r="AD67" s="124" t="s">
        <v>85</v>
      </c>
      <c r="AE67" s="123" t="s">
        <v>84</v>
      </c>
      <c r="AF67" s="123" t="s">
        <v>477</v>
      </c>
      <c r="AG67" s="123" t="s">
        <v>84</v>
      </c>
      <c r="AH67" s="124" t="s">
        <v>84</v>
      </c>
      <c r="AI67" s="124" t="s">
        <v>84</v>
      </c>
      <c r="AJ67" s="124" t="s">
        <v>84</v>
      </c>
      <c r="AK67" s="124" t="s">
        <v>85</v>
      </c>
      <c r="AL67" s="123"/>
      <c r="AM67" s="127">
        <v>1</v>
      </c>
      <c r="AN67" s="124" t="s">
        <v>85</v>
      </c>
      <c r="AO67" s="124" t="s">
        <v>85</v>
      </c>
      <c r="AP67" s="132">
        <v>5</v>
      </c>
      <c r="AQ67" s="132">
        <v>0</v>
      </c>
      <c r="AR67" s="132">
        <v>4</v>
      </c>
      <c r="AS67" s="132">
        <v>2</v>
      </c>
      <c r="AT67" s="124" t="s">
        <v>89</v>
      </c>
      <c r="AU67" s="124" t="s">
        <v>84</v>
      </c>
      <c r="AV67" s="124" t="s">
        <v>84</v>
      </c>
      <c r="AW67" s="132" t="s">
        <v>478</v>
      </c>
      <c r="AX67" s="124" t="s">
        <v>85</v>
      </c>
      <c r="AY67" s="124" t="s">
        <v>89</v>
      </c>
    </row>
    <row r="68" spans="1:51" s="141" customFormat="1">
      <c r="A68" s="137" t="s">
        <v>429</v>
      </c>
      <c r="B68" s="147" t="str">
        <f>'1- Jednostki Zmiana'!B18</f>
        <v>Zespół Szkół Zawodowych Nr 1 im. mjr H. Dobrzańskiego „Hubala”</v>
      </c>
      <c r="G68" s="137"/>
    </row>
    <row r="69" spans="1:51" ht="25.5">
      <c r="A69" s="112">
        <v>1</v>
      </c>
      <c r="B69" s="135" t="s">
        <v>479</v>
      </c>
      <c r="C69" s="146" t="s">
        <v>45</v>
      </c>
      <c r="D69" s="135" t="s">
        <v>85</v>
      </c>
      <c r="E69" s="135" t="s">
        <v>340</v>
      </c>
      <c r="F69" s="135">
        <v>1970</v>
      </c>
      <c r="G69" s="153">
        <v>289099</v>
      </c>
      <c r="H69" s="135"/>
      <c r="I69" s="135">
        <v>3306.3</v>
      </c>
      <c r="J69" s="167">
        <f>I69*K69</f>
        <v>6612600</v>
      </c>
      <c r="K69" s="135">
        <v>2000</v>
      </c>
      <c r="L69" s="135" t="s">
        <v>57</v>
      </c>
      <c r="M69" s="135" t="s">
        <v>481</v>
      </c>
      <c r="N69" s="135" t="s">
        <v>69</v>
      </c>
      <c r="O69" s="135" t="s">
        <v>49</v>
      </c>
      <c r="P69" s="135"/>
      <c r="Q69" s="135">
        <v>1</v>
      </c>
      <c r="R69" s="135" t="s">
        <v>84</v>
      </c>
      <c r="S69" s="135" t="s">
        <v>341</v>
      </c>
      <c r="T69" s="135" t="s">
        <v>85</v>
      </c>
      <c r="U69" s="135" t="s">
        <v>85</v>
      </c>
      <c r="V69" s="135" t="s">
        <v>84</v>
      </c>
      <c r="W69" s="135" t="s">
        <v>85</v>
      </c>
      <c r="X69" s="135"/>
      <c r="Y69" s="135"/>
      <c r="Z69" s="135"/>
      <c r="AA69" s="135"/>
      <c r="AB69" s="114">
        <v>1</v>
      </c>
      <c r="AC69" s="135"/>
      <c r="AD69" s="135" t="s">
        <v>85</v>
      </c>
      <c r="AE69" s="135" t="s">
        <v>85</v>
      </c>
      <c r="AF69" s="135" t="s">
        <v>84</v>
      </c>
      <c r="AG69" s="135" t="s">
        <v>482</v>
      </c>
      <c r="AH69" s="135" t="s">
        <v>85</v>
      </c>
      <c r="AI69" s="135" t="s">
        <v>85</v>
      </c>
      <c r="AJ69" s="135" t="s">
        <v>483</v>
      </c>
      <c r="AK69" s="135" t="s">
        <v>85</v>
      </c>
      <c r="AL69" s="135"/>
      <c r="AM69" s="114">
        <v>1</v>
      </c>
      <c r="AN69" s="135" t="s">
        <v>85</v>
      </c>
      <c r="AO69" s="135" t="s">
        <v>85</v>
      </c>
      <c r="AP69" s="135">
        <v>12</v>
      </c>
      <c r="AQ69" s="135" t="s">
        <v>84</v>
      </c>
      <c r="AR69" s="135" t="s">
        <v>85</v>
      </c>
      <c r="AS69" s="135" t="s">
        <v>84</v>
      </c>
      <c r="AT69" s="135" t="s">
        <v>84</v>
      </c>
      <c r="AU69" s="135" t="s">
        <v>84</v>
      </c>
      <c r="AV69" s="135" t="s">
        <v>84</v>
      </c>
      <c r="AW69" s="135" t="s">
        <v>484</v>
      </c>
      <c r="AX69" s="135" t="s">
        <v>85</v>
      </c>
      <c r="AY69" s="135" t="s">
        <v>84</v>
      </c>
    </row>
    <row r="70" spans="1:51" ht="25.5">
      <c r="A70" s="136">
        <v>2</v>
      </c>
      <c r="B70" s="135" t="s">
        <v>480</v>
      </c>
      <c r="C70" s="146" t="s">
        <v>45</v>
      </c>
      <c r="D70" s="136" t="s">
        <v>85</v>
      </c>
      <c r="E70" s="136" t="s">
        <v>340</v>
      </c>
      <c r="F70" s="135">
        <v>1970</v>
      </c>
      <c r="G70" s="153">
        <v>207366.3</v>
      </c>
      <c r="H70" s="135"/>
      <c r="I70" s="135">
        <v>2729.09</v>
      </c>
      <c r="J70" s="167">
        <f>I70*K70</f>
        <v>5458180</v>
      </c>
      <c r="K70" s="135">
        <v>2000</v>
      </c>
      <c r="L70" s="135" t="s">
        <v>57</v>
      </c>
      <c r="M70" s="135" t="s">
        <v>48</v>
      </c>
      <c r="N70" s="135" t="s">
        <v>69</v>
      </c>
      <c r="O70" s="136" t="s">
        <v>49</v>
      </c>
      <c r="P70" s="135"/>
      <c r="Q70" s="135">
        <v>2</v>
      </c>
      <c r="R70" s="136" t="s">
        <v>84</v>
      </c>
      <c r="S70" s="136" t="s">
        <v>341</v>
      </c>
      <c r="T70" s="136" t="s">
        <v>85</v>
      </c>
      <c r="U70" s="136" t="s">
        <v>85</v>
      </c>
      <c r="V70" s="136" t="s">
        <v>84</v>
      </c>
      <c r="W70" s="136" t="s">
        <v>85</v>
      </c>
      <c r="X70" s="135"/>
      <c r="Y70" s="135"/>
      <c r="Z70" s="135"/>
      <c r="AA70" s="135"/>
      <c r="AB70" s="135">
        <v>2</v>
      </c>
      <c r="AC70" s="135"/>
      <c r="AD70" s="136" t="s">
        <v>85</v>
      </c>
      <c r="AE70" s="136" t="s">
        <v>84</v>
      </c>
      <c r="AF70" s="135" t="s">
        <v>84</v>
      </c>
      <c r="AG70" s="135" t="s">
        <v>84</v>
      </c>
      <c r="AH70" s="136" t="s">
        <v>84</v>
      </c>
      <c r="AI70" s="136" t="s">
        <v>85</v>
      </c>
      <c r="AJ70" s="136" t="s">
        <v>84</v>
      </c>
      <c r="AK70" s="136" t="s">
        <v>85</v>
      </c>
      <c r="AL70" s="135"/>
      <c r="AM70" s="135">
        <v>2</v>
      </c>
      <c r="AN70" s="136" t="s">
        <v>85</v>
      </c>
      <c r="AO70" s="136" t="s">
        <v>85</v>
      </c>
      <c r="AP70" s="135">
        <v>10</v>
      </c>
      <c r="AQ70" s="135" t="s">
        <v>84</v>
      </c>
      <c r="AR70" s="135" t="s">
        <v>85</v>
      </c>
      <c r="AS70" s="135" t="s">
        <v>84</v>
      </c>
      <c r="AT70" s="136" t="s">
        <v>84</v>
      </c>
      <c r="AU70" s="136" t="s">
        <v>84</v>
      </c>
      <c r="AV70" s="136" t="s">
        <v>84</v>
      </c>
      <c r="AW70" s="136" t="s">
        <v>484</v>
      </c>
      <c r="AX70" s="136" t="s">
        <v>85</v>
      </c>
      <c r="AY70" s="136" t="s">
        <v>84</v>
      </c>
    </row>
    <row r="71" spans="1:51" s="141" customFormat="1">
      <c r="A71" s="137" t="s">
        <v>430</v>
      </c>
      <c r="B71" s="147" t="str">
        <f>'1- Jednostki Zmiana'!B19</f>
        <v>Zespół Szkół Zawodowych Nr 2</v>
      </c>
      <c r="G71" s="137"/>
    </row>
    <row r="72" spans="1:51" s="138" customFormat="1" ht="39" customHeight="1">
      <c r="A72" s="112">
        <v>1</v>
      </c>
      <c r="B72" s="113" t="s">
        <v>485</v>
      </c>
      <c r="C72" s="113" t="s">
        <v>486</v>
      </c>
      <c r="D72" s="114" t="s">
        <v>85</v>
      </c>
      <c r="E72" s="114" t="s">
        <v>340</v>
      </c>
      <c r="F72" s="114">
        <v>1952</v>
      </c>
      <c r="G72" s="118">
        <v>1113326.54</v>
      </c>
      <c r="H72" s="115"/>
      <c r="I72" s="116">
        <v>4303</v>
      </c>
      <c r="J72" s="157">
        <f>I72*K72</f>
        <v>8606000</v>
      </c>
      <c r="K72" s="116">
        <v>2000</v>
      </c>
      <c r="L72" s="113" t="s">
        <v>70</v>
      </c>
      <c r="M72" s="113" t="s">
        <v>487</v>
      </c>
      <c r="N72" s="113" t="s">
        <v>443</v>
      </c>
      <c r="O72" s="113" t="s">
        <v>49</v>
      </c>
      <c r="P72" s="113" t="s">
        <v>488</v>
      </c>
      <c r="Q72" s="114">
        <v>1</v>
      </c>
      <c r="R72" s="114" t="s">
        <v>84</v>
      </c>
      <c r="S72" s="114" t="s">
        <v>341</v>
      </c>
      <c r="T72" s="114" t="s">
        <v>85</v>
      </c>
      <c r="U72" s="114" t="s">
        <v>85</v>
      </c>
      <c r="V72" s="114" t="s">
        <v>84</v>
      </c>
      <c r="W72" s="114" t="s">
        <v>85</v>
      </c>
      <c r="X72" s="113" t="s">
        <v>58</v>
      </c>
      <c r="Y72" s="115" t="s">
        <v>58</v>
      </c>
      <c r="Z72" s="113" t="s">
        <v>58</v>
      </c>
      <c r="AA72" s="115" t="s">
        <v>58</v>
      </c>
      <c r="AB72" s="114">
        <v>1</v>
      </c>
      <c r="AC72" s="114" t="s">
        <v>85</v>
      </c>
      <c r="AD72" s="114" t="s">
        <v>84</v>
      </c>
      <c r="AE72" s="113" t="s">
        <v>489</v>
      </c>
      <c r="AF72" s="113" t="s">
        <v>490</v>
      </c>
      <c r="AG72" s="113" t="s">
        <v>58</v>
      </c>
      <c r="AH72" s="114" t="s">
        <v>84</v>
      </c>
      <c r="AI72" s="114" t="s">
        <v>85</v>
      </c>
      <c r="AJ72" s="114" t="s">
        <v>99</v>
      </c>
      <c r="AK72" s="114" t="s">
        <v>85</v>
      </c>
      <c r="AL72" s="113"/>
      <c r="AM72" s="114">
        <v>1</v>
      </c>
      <c r="AN72" s="114" t="s">
        <v>85</v>
      </c>
      <c r="AO72" s="114" t="s">
        <v>85</v>
      </c>
      <c r="AP72" s="120">
        <v>26</v>
      </c>
      <c r="AQ72" s="120">
        <v>0</v>
      </c>
      <c r="AR72" s="120">
        <v>8</v>
      </c>
      <c r="AS72" s="120">
        <v>0</v>
      </c>
      <c r="AT72" s="114" t="s">
        <v>84</v>
      </c>
      <c r="AU72" s="114" t="s">
        <v>84</v>
      </c>
      <c r="AV72" s="114" t="s">
        <v>84</v>
      </c>
      <c r="AW72" s="120"/>
      <c r="AX72" s="114" t="s">
        <v>85</v>
      </c>
      <c r="AY72" s="114" t="s">
        <v>84</v>
      </c>
    </row>
    <row r="73" spans="1:51" s="138" customFormat="1" ht="38.25">
      <c r="A73" s="112">
        <v>2</v>
      </c>
      <c r="B73" s="315" t="s">
        <v>624</v>
      </c>
      <c r="C73" s="113" t="s">
        <v>486</v>
      </c>
      <c r="D73" s="314" t="s">
        <v>623</v>
      </c>
      <c r="E73" s="114" t="s">
        <v>340</v>
      </c>
      <c r="F73" s="114"/>
      <c r="G73" s="118">
        <v>8049.29</v>
      </c>
      <c r="H73" s="115"/>
      <c r="I73" s="116">
        <v>65</v>
      </c>
      <c r="J73" s="157">
        <f>I73*K73</f>
        <v>52000</v>
      </c>
      <c r="K73" s="116">
        <v>800</v>
      </c>
      <c r="L73" s="113" t="s">
        <v>466</v>
      </c>
      <c r="M73" s="113" t="s">
        <v>48</v>
      </c>
      <c r="N73" s="113"/>
      <c r="O73" s="113" t="s">
        <v>49</v>
      </c>
      <c r="P73" s="113"/>
      <c r="Q73" s="114">
        <v>1</v>
      </c>
      <c r="R73" s="114"/>
      <c r="S73" s="114"/>
      <c r="T73" s="114"/>
      <c r="U73" s="114"/>
      <c r="V73" s="114"/>
      <c r="W73" s="114"/>
      <c r="X73" s="113"/>
      <c r="Y73" s="115"/>
      <c r="Z73" s="113"/>
      <c r="AA73" s="115"/>
      <c r="AB73" s="114">
        <v>1</v>
      </c>
      <c r="AC73" s="314" t="s">
        <v>85</v>
      </c>
      <c r="AD73" s="314" t="s">
        <v>85</v>
      </c>
      <c r="AE73" s="113"/>
      <c r="AF73" s="113"/>
      <c r="AG73" s="113"/>
      <c r="AH73" s="114"/>
      <c r="AI73" s="114"/>
      <c r="AJ73" s="114"/>
      <c r="AK73" s="114"/>
      <c r="AL73" s="113"/>
      <c r="AM73" s="114">
        <v>1</v>
      </c>
      <c r="AN73" s="314" t="s">
        <v>85</v>
      </c>
      <c r="AO73" s="314" t="s">
        <v>85</v>
      </c>
      <c r="AP73" s="314">
        <v>1</v>
      </c>
      <c r="AQ73" s="120"/>
      <c r="AR73" s="120"/>
      <c r="AS73" s="120"/>
      <c r="AT73" s="114"/>
      <c r="AU73" s="114"/>
      <c r="AV73" s="114"/>
      <c r="AW73" s="120"/>
      <c r="AX73" s="114"/>
      <c r="AY73" s="114"/>
    </row>
    <row r="74" spans="1:51" s="141" customFormat="1">
      <c r="A74" s="137" t="s">
        <v>431</v>
      </c>
      <c r="B74" s="147" t="str">
        <f>'1- Jednostki Zmiana'!B20</f>
        <v>Zespół Szkół Zawodowych Nr 3</v>
      </c>
      <c r="G74" s="137"/>
    </row>
    <row r="75" spans="1:51" s="138" customFormat="1" ht="45" customHeight="1">
      <c r="A75" s="112">
        <v>1</v>
      </c>
      <c r="B75" s="113" t="s">
        <v>50</v>
      </c>
      <c r="C75" s="113" t="s">
        <v>491</v>
      </c>
      <c r="D75" s="114" t="s">
        <v>85</v>
      </c>
      <c r="E75" s="114" t="s">
        <v>340</v>
      </c>
      <c r="F75" s="114">
        <v>1969</v>
      </c>
      <c r="G75" s="118">
        <v>325912.37</v>
      </c>
      <c r="H75" s="115"/>
      <c r="I75" s="116">
        <v>4245</v>
      </c>
      <c r="J75" s="157">
        <f>I75*K75</f>
        <v>8490000</v>
      </c>
      <c r="K75" s="116">
        <v>2000</v>
      </c>
      <c r="L75" s="113" t="s">
        <v>492</v>
      </c>
      <c r="M75" s="113" t="s">
        <v>493</v>
      </c>
      <c r="N75" s="113" t="s">
        <v>494</v>
      </c>
      <c r="O75" s="113" t="s">
        <v>49</v>
      </c>
      <c r="P75" s="113"/>
      <c r="Q75" s="114">
        <v>1</v>
      </c>
      <c r="R75" s="114" t="s">
        <v>84</v>
      </c>
      <c r="S75" s="114"/>
      <c r="T75" s="114"/>
      <c r="U75" s="114"/>
      <c r="V75" s="114"/>
      <c r="W75" s="114"/>
      <c r="X75" s="113"/>
      <c r="Y75" s="115"/>
      <c r="Z75" s="113"/>
      <c r="AA75" s="115"/>
      <c r="AB75" s="114">
        <v>1</v>
      </c>
      <c r="AC75" s="114" t="s">
        <v>85</v>
      </c>
      <c r="AD75" s="114" t="s">
        <v>84</v>
      </c>
      <c r="AE75" s="113" t="s">
        <v>495</v>
      </c>
      <c r="AF75" s="113" t="s">
        <v>62</v>
      </c>
      <c r="AG75" s="113"/>
      <c r="AH75" s="114" t="s">
        <v>85</v>
      </c>
      <c r="AI75" s="114" t="s">
        <v>85</v>
      </c>
      <c r="AJ75" s="114" t="s">
        <v>99</v>
      </c>
      <c r="AK75" s="114" t="s">
        <v>85</v>
      </c>
      <c r="AL75" s="113"/>
      <c r="AM75" s="114">
        <v>1</v>
      </c>
      <c r="AN75" s="114" t="s">
        <v>85</v>
      </c>
      <c r="AO75" s="114" t="s">
        <v>85</v>
      </c>
      <c r="AP75" s="120">
        <v>10</v>
      </c>
      <c r="AQ75" s="120">
        <v>0</v>
      </c>
      <c r="AR75" s="120">
        <v>6</v>
      </c>
      <c r="AS75" s="120">
        <v>1</v>
      </c>
      <c r="AT75" s="114" t="s">
        <v>94</v>
      </c>
      <c r="AU75" s="114" t="s">
        <v>94</v>
      </c>
      <c r="AV75" s="114" t="s">
        <v>94</v>
      </c>
      <c r="AW75" s="120"/>
      <c r="AX75" s="114"/>
      <c r="AY75" s="114"/>
    </row>
    <row r="76" spans="1:51" s="138" customFormat="1" ht="38.25">
      <c r="A76" s="112">
        <v>2</v>
      </c>
      <c r="B76" s="113" t="s">
        <v>54</v>
      </c>
      <c r="C76" s="113" t="s">
        <v>491</v>
      </c>
      <c r="D76" s="114" t="s">
        <v>85</v>
      </c>
      <c r="E76" s="114" t="s">
        <v>340</v>
      </c>
      <c r="F76" s="114">
        <v>1971</v>
      </c>
      <c r="G76" s="118">
        <v>261222.36</v>
      </c>
      <c r="H76" s="115"/>
      <c r="I76" s="116">
        <v>526.79999999999995</v>
      </c>
      <c r="J76" s="157">
        <f>I76*K76</f>
        <v>1580399.9999999998</v>
      </c>
      <c r="K76" s="116">
        <v>3000</v>
      </c>
      <c r="L76" s="113" t="s">
        <v>496</v>
      </c>
      <c r="M76" s="113" t="s">
        <v>497</v>
      </c>
      <c r="N76" s="113" t="s">
        <v>451</v>
      </c>
      <c r="O76" s="113" t="s">
        <v>498</v>
      </c>
      <c r="P76" s="113"/>
      <c r="Q76" s="114">
        <v>1</v>
      </c>
      <c r="R76" s="114"/>
      <c r="S76" s="114"/>
      <c r="T76" s="114"/>
      <c r="U76" s="114"/>
      <c r="V76" s="114"/>
      <c r="W76" s="114"/>
      <c r="X76" s="113"/>
      <c r="Y76" s="115"/>
      <c r="Z76" s="113"/>
      <c r="AA76" s="115"/>
      <c r="AB76" s="114">
        <v>1</v>
      </c>
      <c r="AC76" s="114"/>
      <c r="AD76" s="114"/>
      <c r="AE76" s="113"/>
      <c r="AF76" s="113"/>
      <c r="AG76" s="113"/>
      <c r="AH76" s="114"/>
      <c r="AI76" s="114"/>
      <c r="AJ76" s="114"/>
      <c r="AK76" s="114"/>
      <c r="AL76" s="113"/>
      <c r="AM76" s="114">
        <v>1</v>
      </c>
      <c r="AN76" s="114"/>
      <c r="AO76" s="114"/>
      <c r="AP76" s="120"/>
      <c r="AQ76" s="120"/>
      <c r="AR76" s="120"/>
      <c r="AS76" s="120"/>
      <c r="AT76" s="114"/>
      <c r="AU76" s="114"/>
      <c r="AV76" s="114"/>
      <c r="AW76" s="120"/>
      <c r="AX76" s="114"/>
      <c r="AY76" s="114"/>
    </row>
    <row r="77" spans="1:51" s="138" customFormat="1" ht="35.25" customHeight="1">
      <c r="A77" s="112">
        <v>3</v>
      </c>
      <c r="B77" s="113" t="s">
        <v>60</v>
      </c>
      <c r="C77" s="113" t="s">
        <v>491</v>
      </c>
      <c r="D77" s="114" t="s">
        <v>85</v>
      </c>
      <c r="E77" s="114" t="s">
        <v>340</v>
      </c>
      <c r="F77" s="114">
        <v>1971</v>
      </c>
      <c r="G77" s="118">
        <v>14059.46</v>
      </c>
      <c r="H77" s="115"/>
      <c r="I77" s="116">
        <v>255</v>
      </c>
      <c r="J77" s="157">
        <f>I77*K77</f>
        <v>204000</v>
      </c>
      <c r="K77" s="116">
        <v>800</v>
      </c>
      <c r="L77" s="113" t="s">
        <v>499</v>
      </c>
      <c r="M77" s="113" t="s">
        <v>497</v>
      </c>
      <c r="N77" s="113" t="s">
        <v>497</v>
      </c>
      <c r="O77" s="113" t="s">
        <v>49</v>
      </c>
      <c r="P77" s="113"/>
      <c r="Q77" s="114">
        <v>1</v>
      </c>
      <c r="R77" s="114"/>
      <c r="S77" s="114"/>
      <c r="T77" s="114"/>
      <c r="U77" s="114"/>
      <c r="V77" s="114"/>
      <c r="W77" s="114"/>
      <c r="X77" s="113"/>
      <c r="Y77" s="115"/>
      <c r="Z77" s="113"/>
      <c r="AA77" s="115"/>
      <c r="AB77" s="114">
        <v>1</v>
      </c>
      <c r="AC77" s="114"/>
      <c r="AD77" s="114"/>
      <c r="AE77" s="113"/>
      <c r="AF77" s="113"/>
      <c r="AG77" s="113"/>
      <c r="AH77" s="114"/>
      <c r="AI77" s="114"/>
      <c r="AJ77" s="114"/>
      <c r="AK77" s="114"/>
      <c r="AL77" s="113"/>
      <c r="AM77" s="114">
        <v>1</v>
      </c>
      <c r="AN77" s="114"/>
      <c r="AO77" s="114"/>
      <c r="AP77" s="120"/>
      <c r="AQ77" s="120"/>
      <c r="AR77" s="120"/>
      <c r="AS77" s="120"/>
      <c r="AT77" s="114"/>
      <c r="AU77" s="114"/>
      <c r="AV77" s="114"/>
      <c r="AW77" s="120"/>
      <c r="AX77" s="114"/>
      <c r="AY77" s="114"/>
    </row>
    <row r="78" spans="1:51" s="141" customFormat="1">
      <c r="A78" s="137" t="s">
        <v>432</v>
      </c>
      <c r="B78" s="147" t="str">
        <f>'1- Jednostki Zmiana'!B21</f>
        <v>Powiatowy Środowiskowy Dom Samopomocy w Starachowicach</v>
      </c>
      <c r="C78" s="137"/>
      <c r="G78" s="137"/>
    </row>
    <row r="79" spans="1:51" s="138" customFormat="1" ht="30" customHeight="1">
      <c r="A79" s="112">
        <v>1</v>
      </c>
      <c r="B79" s="113" t="s">
        <v>502</v>
      </c>
      <c r="C79" s="113" t="s">
        <v>503</v>
      </c>
      <c r="D79" s="114" t="s">
        <v>85</v>
      </c>
      <c r="E79" s="119" t="s">
        <v>340</v>
      </c>
      <c r="F79" s="114">
        <v>2016</v>
      </c>
      <c r="G79" s="118">
        <v>2185422.13</v>
      </c>
      <c r="H79" s="115"/>
      <c r="I79" s="116">
        <v>294.55</v>
      </c>
      <c r="J79" s="249">
        <f>G79</f>
        <v>2185422.13</v>
      </c>
      <c r="K79" s="116" t="s">
        <v>387</v>
      </c>
      <c r="L79" s="342" t="s">
        <v>649</v>
      </c>
      <c r="M79" s="342" t="s">
        <v>650</v>
      </c>
      <c r="N79" s="342" t="s">
        <v>651</v>
      </c>
      <c r="O79" s="342" t="s">
        <v>652</v>
      </c>
      <c r="P79" s="341"/>
      <c r="Q79" s="114">
        <v>1</v>
      </c>
      <c r="R79" s="114"/>
      <c r="S79" s="119"/>
      <c r="T79" s="119"/>
      <c r="U79" s="114"/>
      <c r="V79" s="114"/>
      <c r="W79" s="114" t="s">
        <v>284</v>
      </c>
      <c r="X79" s="117" t="s">
        <v>84</v>
      </c>
      <c r="Y79" s="118" t="s">
        <v>84</v>
      </c>
      <c r="Z79" s="117" t="s">
        <v>84</v>
      </c>
      <c r="AA79" s="118" t="s">
        <v>84</v>
      </c>
      <c r="AB79" s="114">
        <v>1</v>
      </c>
      <c r="AC79" s="119" t="s">
        <v>85</v>
      </c>
      <c r="AD79" s="119" t="s">
        <v>85</v>
      </c>
      <c r="AE79" s="113" t="s">
        <v>84</v>
      </c>
      <c r="AF79" s="113" t="s">
        <v>84</v>
      </c>
      <c r="AG79" s="113"/>
      <c r="AH79" s="119" t="s">
        <v>85</v>
      </c>
      <c r="AI79" s="119" t="s">
        <v>85</v>
      </c>
      <c r="AJ79" s="119" t="s">
        <v>86</v>
      </c>
      <c r="AK79" s="119" t="s">
        <v>85</v>
      </c>
      <c r="AL79" s="113"/>
      <c r="AM79" s="114">
        <v>1</v>
      </c>
      <c r="AN79" s="119"/>
      <c r="AO79" s="119"/>
      <c r="AP79" s="120"/>
      <c r="AQ79" s="120"/>
      <c r="AR79" s="120"/>
      <c r="AS79" s="120"/>
      <c r="AT79" s="119"/>
      <c r="AU79" s="119"/>
      <c r="AV79" s="119"/>
      <c r="AW79" s="120"/>
      <c r="AX79" s="119"/>
      <c r="AY79" s="119"/>
    </row>
    <row r="80" spans="1:51">
      <c r="G80" s="168">
        <f>SUM(G5:G79)</f>
        <v>34907370.870000005</v>
      </c>
      <c r="J80" s="153">
        <f>SUM(J5:J79)</f>
        <v>100200760.55</v>
      </c>
    </row>
  </sheetData>
  <mergeCells count="26">
    <mergeCell ref="AN2:AY2"/>
    <mergeCell ref="Y2:Y3"/>
    <mergeCell ref="Z2:Z3"/>
    <mergeCell ref="AA2:AA3"/>
    <mergeCell ref="AB2:AB3"/>
    <mergeCell ref="AC2:AL2"/>
    <mergeCell ref="AM2:AM3"/>
    <mergeCell ref="X2:X3"/>
    <mergeCell ref="G2:H3"/>
    <mergeCell ref="I2:I3"/>
    <mergeCell ref="L2:O2"/>
    <mergeCell ref="P2:P3"/>
    <mergeCell ref="Q2:Q3"/>
    <mergeCell ref="R2:R3"/>
    <mergeCell ref="S2:S3"/>
    <mergeCell ref="T2:T3"/>
    <mergeCell ref="U2:U3"/>
    <mergeCell ref="V2:V3"/>
    <mergeCell ref="W2:W3"/>
    <mergeCell ref="F18:F19"/>
    <mergeCell ref="F2:F3"/>
    <mergeCell ref="A2:A3"/>
    <mergeCell ref="B2:B3"/>
    <mergeCell ref="C2:C3"/>
    <mergeCell ref="D2:D3"/>
    <mergeCell ref="E2:E3"/>
  </mergeCells>
  <dataValidations count="16">
    <dataValidation type="list" allowBlank="1" showInputMessage="1" showErrorMessage="1" sqref="E5:E13 E24:E25">
      <formula1>"dobry, dostateczny, zły"</formula1>
    </dataValidation>
    <dataValidation type="list" allowBlank="1" showInputMessage="1" showErrorMessage="1" sqref="D5:D13 D24:D25">
      <formula1>"TAK, NIE, NIE - do rozbióki"</formula1>
    </dataValidation>
    <dataValidation type="list" allowBlank="1" showInputMessage="1" showErrorMessage="1" sqref="H5:H13 H24:H25">
      <formula1>"KB, WO, RZ, inna"</formula1>
    </dataValidation>
    <dataValidation type="list" allowBlank="1" showInputMessage="1" showErrorMessage="1" sqref="W5:W12 V8:V12 V5:V6 U24:W25 U5:U12 Y13:AA13 U15:U19 Y15:AA19">
      <formula1>"TAK - A i B, TAK - tylko A, TAK - tylko B, NIE"</formula1>
    </dataValidation>
    <dataValidation type="list" allowBlank="1" showInputMessage="1" showErrorMessage="1" sqref="AT5:AV13 AY5:AY13 AT24:AV25 AY24:AY25">
      <formula1>"TAK - uruchamiana automatycznie, TAK - uruchamiana ręcznie, NIE"</formula1>
    </dataValidation>
    <dataValidation type="list" allowBlank="1" showInputMessage="1" showErrorMessage="1" sqref="AJ24:AJ25 AJ5:AJ12 AJ16:AJ18">
      <formula1>"TAK - wewnętrzny, TAK - zewnętrzny, TAK - wewnętrzny i zewnętrzny, NIE"</formula1>
    </dataValidation>
    <dataValidation type="list" allowBlank="1" showInputMessage="1" showErrorMessage="1" sqref="S24:S25 S5:S12 W13 W15:W19">
      <formula1>"sieć miejska, własna kotłownia"</formula1>
    </dataValidation>
    <dataValidation type="list" allowBlank="1" showInputMessage="1" showErrorMessage="1" sqref="AC5:AD12 R5:R12 AK5:AK12 T5:U12 AX5:AX13 W5:W12 AH5:AH12 V5:V6 AI8:AI12 AI5:AI6 AN24:AO25 AH24:AI25 AC24:AD25 R24:R25 T24:W25 AK24:AK25 AX24:AX25 V8:V13 X13:AA13 AG13:AH13 T15:V19 X15:AA19 AI15:AI19 AJ15 AN5:AO13 AP13">
      <formula1>"TAK, NIE"</formula1>
    </dataValidation>
    <dataValidation type="list" allowBlank="1" showErrorMessage="1" sqref="E49:E60">
      <formula1>"dobry,dostateczny,zły"</formula1>
      <formula2>0</formula2>
    </dataValidation>
    <dataValidation type="list" allowBlank="1" showErrorMessage="1" sqref="D49:D60">
      <formula1>"TAK,NIE,NIE - do rozbióki"</formula1>
      <formula2>0</formula2>
    </dataValidation>
    <dataValidation type="list" allowBlank="1" showErrorMessage="1" sqref="H49:H60">
      <formula1>"KB,WO,RZ,inna"</formula1>
      <formula2>0</formula2>
    </dataValidation>
    <dataValidation type="list" allowBlank="1" showErrorMessage="1" sqref="U49:W60">
      <formula1>"TAK - A i B,TAK - tylko A,TAK - tylko B,NIE"</formula1>
      <formula2>0</formula2>
    </dataValidation>
    <dataValidation type="list" allowBlank="1" showErrorMessage="1" sqref="AT49:AV60 AY49:AY60">
      <formula1>"TAK - uruchamiana automatycznie,TAK - uruchamiana ręcznie,NIE"</formula1>
      <formula2>0</formula2>
    </dataValidation>
    <dataValidation type="list" allowBlank="1" showErrorMessage="1" sqref="AJ49:AJ60">
      <formula1>"TAK - wewnętrzny,TAK - zewnętrzny,TAK - wewnętrzny i zewnętrzny,NIE"</formula1>
      <formula2>0</formula2>
    </dataValidation>
    <dataValidation type="list" allowBlank="1" showErrorMessage="1" sqref="S49:S60">
      <formula1>"sieć miejska,własna kotłownia"</formula1>
      <formula2>0</formula2>
    </dataValidation>
    <dataValidation type="list" allowBlank="1" showErrorMessage="1" sqref="R49:R60 T49:T60 AC49:AD60 AH49:AI60 AK49:AK60 AN49:AO60 AX49:AX60">
      <formula1>"TAK,NIE"</formula1>
      <formula2>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9"/>
  <sheetViews>
    <sheetView workbookViewId="0">
      <selection activeCell="K17" sqref="K17"/>
    </sheetView>
  </sheetViews>
  <sheetFormatPr defaultRowHeight="12.75"/>
  <cols>
    <col min="1" max="1" width="14.42578125" style="1" customWidth="1"/>
    <col min="2" max="2" width="11" style="1" customWidth="1"/>
    <col min="3" max="3" width="29.140625" style="1" customWidth="1"/>
    <col min="4" max="4" width="9.140625" style="1"/>
    <col min="5" max="5" width="15.42578125" style="1" customWidth="1"/>
    <col min="6" max="6" width="32.5703125" style="1" customWidth="1"/>
    <col min="7" max="10" width="9.140625" style="1"/>
    <col min="11" max="11" width="15" style="1" customWidth="1"/>
    <col min="12" max="16384" width="9.140625" style="1"/>
  </cols>
  <sheetData>
    <row r="2" spans="1:13" ht="15.75">
      <c r="A2" s="404" t="s">
        <v>192</v>
      </c>
      <c r="B2" s="404"/>
      <c r="C2" s="404"/>
      <c r="D2" s="404"/>
      <c r="E2" s="404"/>
      <c r="F2" s="404"/>
    </row>
    <row r="3" spans="1:13" ht="38.25">
      <c r="A3" s="192" t="s">
        <v>11</v>
      </c>
      <c r="B3" s="192" t="s">
        <v>4</v>
      </c>
      <c r="C3" s="192" t="s">
        <v>193</v>
      </c>
      <c r="D3" s="192" t="s">
        <v>21</v>
      </c>
      <c r="E3" s="192" t="s">
        <v>194</v>
      </c>
      <c r="F3" s="192" t="s">
        <v>195</v>
      </c>
    </row>
    <row r="4" spans="1:13" ht="18.75" customHeight="1">
      <c r="A4" s="405" t="s">
        <v>201</v>
      </c>
      <c r="B4" s="3" t="s">
        <v>196</v>
      </c>
      <c r="C4" s="169" t="s">
        <v>202</v>
      </c>
      <c r="D4" s="170">
        <v>1988</v>
      </c>
      <c r="E4" s="171">
        <v>7087.79</v>
      </c>
      <c r="F4" s="169" t="s">
        <v>203</v>
      </c>
    </row>
    <row r="5" spans="1:13" ht="18" customHeight="1">
      <c r="A5" s="406"/>
      <c r="B5" s="3" t="s">
        <v>197</v>
      </c>
      <c r="C5" s="169" t="s">
        <v>204</v>
      </c>
      <c r="D5" s="170">
        <v>1988</v>
      </c>
      <c r="E5" s="171">
        <v>1386.88</v>
      </c>
      <c r="F5" s="169" t="s">
        <v>203</v>
      </c>
    </row>
    <row r="6" spans="1:13" ht="20.25" customHeight="1">
      <c r="A6" s="406"/>
      <c r="B6" s="3" t="s">
        <v>198</v>
      </c>
      <c r="C6" s="169" t="s">
        <v>205</v>
      </c>
      <c r="D6" s="170">
        <v>1988</v>
      </c>
      <c r="E6" s="171">
        <v>26750</v>
      </c>
      <c r="F6" s="169" t="s">
        <v>203</v>
      </c>
    </row>
    <row r="7" spans="1:13" ht="16.5" customHeight="1">
      <c r="A7" s="406"/>
      <c r="B7" s="3" t="s">
        <v>199</v>
      </c>
      <c r="C7" s="169" t="s">
        <v>200</v>
      </c>
      <c r="D7" s="170">
        <v>1988</v>
      </c>
      <c r="E7" s="171">
        <v>13101.72</v>
      </c>
      <c r="F7" s="169" t="s">
        <v>203</v>
      </c>
    </row>
    <row r="8" spans="1:13" ht="16.5">
      <c r="A8" s="191" t="s">
        <v>206</v>
      </c>
      <c r="B8" s="3" t="s">
        <v>196</v>
      </c>
      <c r="C8" s="169" t="s">
        <v>200</v>
      </c>
      <c r="D8" s="170">
        <v>1952</v>
      </c>
      <c r="E8" s="171">
        <v>20848.05</v>
      </c>
      <c r="F8" s="169" t="s">
        <v>207</v>
      </c>
      <c r="H8" s="172"/>
      <c r="I8" s="172"/>
      <c r="J8" s="172"/>
      <c r="K8" s="172"/>
      <c r="L8" s="172"/>
      <c r="M8" s="172"/>
    </row>
    <row r="9" spans="1:13" ht="21.75" customHeight="1">
      <c r="A9" s="405" t="s">
        <v>209</v>
      </c>
      <c r="B9" s="3" t="s">
        <v>196</v>
      </c>
      <c r="C9" s="169" t="s">
        <v>210</v>
      </c>
      <c r="D9" s="170">
        <v>1962</v>
      </c>
      <c r="E9" s="171">
        <v>24292.11</v>
      </c>
      <c r="F9" s="169" t="s">
        <v>211</v>
      </c>
      <c r="H9" s="172"/>
      <c r="I9" s="172"/>
      <c r="J9" s="172"/>
      <c r="K9" s="172"/>
      <c r="L9" s="172"/>
      <c r="M9" s="172"/>
    </row>
    <row r="10" spans="1:13" ht="19.5" customHeight="1">
      <c r="A10" s="407"/>
      <c r="B10" s="3" t="s">
        <v>197</v>
      </c>
      <c r="C10" s="169" t="s">
        <v>200</v>
      </c>
      <c r="D10" s="170">
        <v>1962</v>
      </c>
      <c r="E10" s="171">
        <v>18491.169999999998</v>
      </c>
      <c r="F10" s="169" t="s">
        <v>211</v>
      </c>
      <c r="H10" s="173"/>
      <c r="I10" s="174"/>
      <c r="J10" s="175"/>
      <c r="K10" s="176"/>
      <c r="L10" s="172"/>
      <c r="M10" s="172"/>
    </row>
    <row r="11" spans="1:13" ht="24" customHeight="1">
      <c r="A11" s="398" t="s">
        <v>214</v>
      </c>
      <c r="B11" s="3" t="s">
        <v>196</v>
      </c>
      <c r="C11" s="169" t="s">
        <v>454</v>
      </c>
      <c r="D11" s="170">
        <v>1976</v>
      </c>
      <c r="E11" s="171">
        <v>78850</v>
      </c>
      <c r="F11" s="169" t="s">
        <v>223</v>
      </c>
      <c r="H11" s="173"/>
      <c r="I11" s="174"/>
      <c r="J11" s="175"/>
      <c r="K11" s="176"/>
      <c r="L11" s="172"/>
      <c r="M11" s="172"/>
    </row>
    <row r="12" spans="1:13" ht="25.5" customHeight="1">
      <c r="A12" s="399"/>
      <c r="B12" s="3" t="s">
        <v>197</v>
      </c>
      <c r="C12" s="169" t="s">
        <v>221</v>
      </c>
      <c r="D12" s="170">
        <v>1976</v>
      </c>
      <c r="E12" s="171">
        <v>9000</v>
      </c>
      <c r="F12" s="169" t="s">
        <v>223</v>
      </c>
      <c r="H12" s="173"/>
      <c r="I12" s="174"/>
      <c r="J12" s="175"/>
      <c r="K12" s="176"/>
      <c r="L12" s="172"/>
      <c r="M12" s="172"/>
    </row>
    <row r="13" spans="1:13" ht="39.75" customHeight="1">
      <c r="A13" s="399"/>
      <c r="B13" s="3" t="s">
        <v>198</v>
      </c>
      <c r="C13" s="169" t="s">
        <v>222</v>
      </c>
      <c r="D13" s="170">
        <v>1976</v>
      </c>
      <c r="E13" s="171">
        <v>7200</v>
      </c>
      <c r="F13" s="169" t="s">
        <v>223</v>
      </c>
      <c r="H13" s="173"/>
      <c r="I13" s="174"/>
      <c r="J13" s="175"/>
      <c r="K13" s="176"/>
      <c r="L13" s="172"/>
      <c r="M13" s="172"/>
    </row>
    <row r="14" spans="1:13" ht="39.75" customHeight="1">
      <c r="A14" s="399"/>
      <c r="B14" s="3" t="s">
        <v>199</v>
      </c>
      <c r="C14" s="169" t="s">
        <v>200</v>
      </c>
      <c r="D14" s="170">
        <v>1976</v>
      </c>
      <c r="E14" s="171">
        <v>9000</v>
      </c>
      <c r="F14" s="169" t="s">
        <v>223</v>
      </c>
      <c r="H14" s="173"/>
      <c r="I14" s="174"/>
      <c r="J14" s="175"/>
      <c r="K14" s="176"/>
      <c r="L14" s="172"/>
      <c r="M14" s="172"/>
    </row>
    <row r="15" spans="1:13" ht="39.75" customHeight="1">
      <c r="A15" s="399"/>
      <c r="B15" s="3" t="s">
        <v>215</v>
      </c>
      <c r="C15" s="169" t="s">
        <v>224</v>
      </c>
      <c r="D15" s="170">
        <v>1976</v>
      </c>
      <c r="E15" s="171">
        <v>4500</v>
      </c>
      <c r="F15" s="169" t="s">
        <v>223</v>
      </c>
      <c r="H15" s="173"/>
      <c r="I15" s="174"/>
      <c r="J15" s="175"/>
      <c r="K15" s="176"/>
      <c r="L15" s="172"/>
      <c r="M15" s="172"/>
    </row>
    <row r="16" spans="1:13" ht="39.75" customHeight="1">
      <c r="A16" s="399"/>
      <c r="B16" s="3" t="s">
        <v>216</v>
      </c>
      <c r="C16" s="169" t="s">
        <v>224</v>
      </c>
      <c r="D16" s="170">
        <v>1976</v>
      </c>
      <c r="E16" s="171">
        <v>2700</v>
      </c>
      <c r="F16" s="169" t="s">
        <v>223</v>
      </c>
      <c r="H16" s="173"/>
      <c r="I16" s="174"/>
      <c r="J16" s="175"/>
      <c r="K16" s="176"/>
      <c r="L16" s="172"/>
      <c r="M16" s="172"/>
    </row>
    <row r="17" spans="1:13" ht="30.75" customHeight="1">
      <c r="A17" s="399"/>
      <c r="B17" s="3" t="s">
        <v>217</v>
      </c>
      <c r="C17" s="169" t="s">
        <v>225</v>
      </c>
      <c r="D17" s="170">
        <v>1976</v>
      </c>
      <c r="E17" s="171">
        <v>9000</v>
      </c>
      <c r="F17" s="169" t="s">
        <v>223</v>
      </c>
      <c r="H17" s="173"/>
      <c r="I17" s="174"/>
      <c r="J17" s="175"/>
      <c r="K17" s="176"/>
      <c r="L17" s="172"/>
      <c r="M17" s="172"/>
    </row>
    <row r="18" spans="1:13" ht="16.5">
      <c r="A18" s="399"/>
      <c r="B18" s="3" t="s">
        <v>218</v>
      </c>
      <c r="C18" s="169" t="s">
        <v>226</v>
      </c>
      <c r="D18" s="170">
        <v>1976</v>
      </c>
      <c r="E18" s="171">
        <v>10800</v>
      </c>
      <c r="F18" s="169" t="s">
        <v>223</v>
      </c>
      <c r="H18" s="173"/>
      <c r="I18" s="174"/>
      <c r="J18" s="175"/>
      <c r="K18" s="176"/>
      <c r="L18" s="172"/>
      <c r="M18" s="172"/>
    </row>
    <row r="19" spans="1:13" ht="16.5">
      <c r="A19" s="399"/>
      <c r="B19" s="3" t="s">
        <v>219</v>
      </c>
      <c r="C19" s="169" t="s">
        <v>229</v>
      </c>
      <c r="D19" s="170">
        <v>1976</v>
      </c>
      <c r="E19" s="171">
        <v>6300</v>
      </c>
      <c r="F19" s="169" t="s">
        <v>223</v>
      </c>
      <c r="H19" s="173"/>
      <c r="I19" s="174"/>
      <c r="J19" s="175"/>
      <c r="K19" s="176"/>
      <c r="L19" s="172"/>
      <c r="M19" s="172"/>
    </row>
    <row r="20" spans="1:13" ht="16.5">
      <c r="A20" s="399"/>
      <c r="B20" s="3" t="s">
        <v>220</v>
      </c>
      <c r="C20" s="169" t="s">
        <v>228</v>
      </c>
      <c r="D20" s="170">
        <v>1976</v>
      </c>
      <c r="E20" s="171">
        <v>9000</v>
      </c>
      <c r="F20" s="169" t="s">
        <v>223</v>
      </c>
      <c r="H20" s="173"/>
      <c r="I20" s="174"/>
      <c r="J20" s="175"/>
      <c r="K20" s="176"/>
      <c r="L20" s="172"/>
      <c r="M20" s="172"/>
    </row>
    <row r="21" spans="1:13" ht="16.5">
      <c r="A21" s="400"/>
      <c r="B21" s="3">
        <v>1.1100000000000001</v>
      </c>
      <c r="C21" s="169" t="s">
        <v>227</v>
      </c>
      <c r="D21" s="170">
        <v>1976</v>
      </c>
      <c r="E21" s="171">
        <v>19950</v>
      </c>
      <c r="F21" s="169" t="s">
        <v>223</v>
      </c>
      <c r="H21" s="173"/>
      <c r="I21" s="174"/>
      <c r="J21" s="175"/>
      <c r="K21" s="176"/>
      <c r="L21" s="172"/>
      <c r="M21" s="172"/>
    </row>
    <row r="22" spans="1:13" ht="16.5">
      <c r="A22" s="405" t="s">
        <v>239</v>
      </c>
      <c r="B22" s="3" t="s">
        <v>196</v>
      </c>
      <c r="C22" s="169" t="s">
        <v>240</v>
      </c>
      <c r="D22" s="170"/>
      <c r="E22" s="171">
        <v>170628</v>
      </c>
      <c r="F22" s="169" t="s">
        <v>241</v>
      </c>
      <c r="H22" s="172"/>
      <c r="I22" s="172"/>
      <c r="J22" s="172"/>
      <c r="K22" s="172"/>
      <c r="L22" s="172"/>
      <c r="M22" s="172"/>
    </row>
    <row r="23" spans="1:13" ht="16.5">
      <c r="A23" s="408"/>
      <c r="B23" s="3" t="s">
        <v>197</v>
      </c>
      <c r="C23" s="169" t="s">
        <v>242</v>
      </c>
      <c r="D23" s="170"/>
      <c r="E23" s="171">
        <v>12467</v>
      </c>
      <c r="F23" s="169" t="s">
        <v>241</v>
      </c>
      <c r="H23" s="172"/>
      <c r="I23" s="172"/>
      <c r="J23" s="172"/>
      <c r="K23" s="172"/>
      <c r="L23" s="172"/>
      <c r="M23" s="172"/>
    </row>
    <row r="24" spans="1:13" ht="16.5">
      <c r="A24" s="405" t="s">
        <v>243</v>
      </c>
      <c r="B24" s="3" t="s">
        <v>196</v>
      </c>
      <c r="C24" s="169" t="s">
        <v>244</v>
      </c>
      <c r="D24" s="170">
        <v>2008</v>
      </c>
      <c r="E24" s="171">
        <v>23960.57</v>
      </c>
      <c r="F24" s="169" t="s">
        <v>246</v>
      </c>
      <c r="H24" s="172"/>
      <c r="I24" s="172"/>
      <c r="J24" s="172"/>
      <c r="K24" s="172"/>
      <c r="L24" s="172"/>
      <c r="M24" s="172"/>
    </row>
    <row r="25" spans="1:13" ht="16.5">
      <c r="A25" s="408"/>
      <c r="B25" s="3" t="s">
        <v>197</v>
      </c>
      <c r="C25" s="169" t="s">
        <v>245</v>
      </c>
      <c r="D25" s="170">
        <v>2013</v>
      </c>
      <c r="E25" s="171">
        <v>425399.06</v>
      </c>
      <c r="F25" s="169" t="s">
        <v>246</v>
      </c>
      <c r="G25" s="172"/>
      <c r="H25" s="172"/>
      <c r="I25" s="172"/>
      <c r="J25" s="172"/>
      <c r="K25" s="172"/>
      <c r="L25" s="172"/>
      <c r="M25" s="172"/>
    </row>
    <row r="26" spans="1:13" ht="16.5">
      <c r="A26" s="398" t="s">
        <v>272</v>
      </c>
      <c r="B26" s="3" t="s">
        <v>196</v>
      </c>
      <c r="C26" s="169" t="s">
        <v>244</v>
      </c>
      <c r="D26" s="170">
        <v>1971</v>
      </c>
      <c r="E26" s="171">
        <v>24542.67</v>
      </c>
      <c r="F26" s="169" t="s">
        <v>247</v>
      </c>
      <c r="G26" s="172"/>
      <c r="H26" s="172"/>
      <c r="I26" s="172"/>
      <c r="J26" s="172"/>
      <c r="K26" s="172"/>
      <c r="L26" s="172"/>
      <c r="M26" s="172"/>
    </row>
    <row r="27" spans="1:13" ht="16.5">
      <c r="A27" s="399"/>
      <c r="B27" s="3" t="s">
        <v>197</v>
      </c>
      <c r="C27" s="169" t="s">
        <v>248</v>
      </c>
      <c r="D27" s="170"/>
      <c r="E27" s="171">
        <v>3035.9</v>
      </c>
      <c r="F27" s="169" t="s">
        <v>247</v>
      </c>
      <c r="G27" s="172"/>
      <c r="H27" s="172"/>
      <c r="I27" s="172"/>
      <c r="J27" s="172"/>
      <c r="K27" s="172"/>
      <c r="L27" s="172"/>
      <c r="M27" s="172"/>
    </row>
    <row r="28" spans="1:13" ht="16.5">
      <c r="A28" s="399"/>
      <c r="B28" s="3">
        <v>1.3</v>
      </c>
      <c r="C28" s="177" t="s">
        <v>500</v>
      </c>
      <c r="D28" s="120"/>
      <c r="E28" s="178">
        <v>38137.4</v>
      </c>
      <c r="F28" s="169" t="s">
        <v>247</v>
      </c>
      <c r="G28" s="172"/>
      <c r="H28" s="172"/>
      <c r="I28" s="172"/>
      <c r="J28" s="172"/>
      <c r="K28" s="172"/>
      <c r="L28" s="172"/>
      <c r="M28" s="172"/>
    </row>
    <row r="29" spans="1:13" ht="16.5">
      <c r="A29" s="400"/>
      <c r="B29" s="3">
        <v>1.4</v>
      </c>
      <c r="C29" s="177" t="s">
        <v>501</v>
      </c>
      <c r="D29" s="120"/>
      <c r="E29" s="178">
        <v>79767.42</v>
      </c>
      <c r="F29" s="169" t="s">
        <v>247</v>
      </c>
      <c r="G29" s="172"/>
      <c r="H29" s="172"/>
      <c r="I29" s="172"/>
      <c r="J29" s="172"/>
      <c r="K29" s="172"/>
      <c r="L29" s="172"/>
      <c r="M29" s="172"/>
    </row>
    <row r="30" spans="1:13" ht="16.5">
      <c r="A30" s="396" t="s">
        <v>277</v>
      </c>
      <c r="B30" s="179" t="s">
        <v>531</v>
      </c>
      <c r="C30" s="169" t="s">
        <v>279</v>
      </c>
      <c r="D30" s="170"/>
      <c r="E30" s="171">
        <v>1549.87</v>
      </c>
      <c r="F30" s="169" t="s">
        <v>278</v>
      </c>
      <c r="G30" s="172"/>
      <c r="H30" s="180"/>
      <c r="I30" s="181"/>
      <c r="J30" s="182"/>
      <c r="K30" s="183"/>
      <c r="L30" s="172"/>
      <c r="M30" s="172"/>
    </row>
    <row r="31" spans="1:13" ht="16.5">
      <c r="A31" s="396"/>
      <c r="B31" s="3" t="s">
        <v>197</v>
      </c>
      <c r="C31" s="169" t="s">
        <v>280</v>
      </c>
      <c r="D31" s="170"/>
      <c r="E31" s="171">
        <v>966.9</v>
      </c>
      <c r="F31" s="169" t="s">
        <v>278</v>
      </c>
      <c r="G31" s="172"/>
      <c r="H31" s="180"/>
      <c r="I31" s="181"/>
      <c r="J31" s="182"/>
      <c r="K31" s="183"/>
      <c r="L31" s="172"/>
      <c r="M31" s="172"/>
    </row>
    <row r="32" spans="1:13" ht="33">
      <c r="A32" s="397"/>
      <c r="B32" s="3" t="s">
        <v>198</v>
      </c>
      <c r="C32" s="169" t="s">
        <v>475</v>
      </c>
      <c r="D32" s="170">
        <v>2018</v>
      </c>
      <c r="E32" s="171">
        <v>10350</v>
      </c>
      <c r="F32" s="169" t="s">
        <v>278</v>
      </c>
      <c r="G32" s="172"/>
      <c r="H32" s="180"/>
      <c r="I32" s="181"/>
      <c r="J32" s="182"/>
      <c r="K32" s="183"/>
      <c r="L32" s="172"/>
      <c r="M32" s="172"/>
    </row>
    <row r="33" spans="1:6" ht="22.5" customHeight="1">
      <c r="A33" s="401" t="str">
        <f>'1- Jednostki Zmiana'!B21</f>
        <v>Powiatowy Środowiskowy Dom Samopomocy w Starachowicach</v>
      </c>
      <c r="B33" s="135" t="s">
        <v>196</v>
      </c>
      <c r="C33" s="184" t="s">
        <v>287</v>
      </c>
      <c r="D33" s="184">
        <v>2017</v>
      </c>
      <c r="E33" s="185">
        <v>2896.65</v>
      </c>
      <c r="F33" s="186" t="s">
        <v>286</v>
      </c>
    </row>
    <row r="34" spans="1:6" ht="15.75" customHeight="1">
      <c r="A34" s="402"/>
      <c r="B34" s="135" t="s">
        <v>197</v>
      </c>
      <c r="C34" s="184" t="s">
        <v>288</v>
      </c>
      <c r="D34" s="184">
        <v>2017</v>
      </c>
      <c r="E34" s="185">
        <v>3493.2</v>
      </c>
      <c r="F34" s="186" t="s">
        <v>286</v>
      </c>
    </row>
    <row r="35" spans="1:6" ht="15" customHeight="1">
      <c r="A35" s="402"/>
      <c r="B35" s="135" t="s">
        <v>198</v>
      </c>
      <c r="C35" s="184" t="s">
        <v>289</v>
      </c>
      <c r="D35" s="184">
        <v>2017</v>
      </c>
      <c r="E35" s="185">
        <v>2785.95</v>
      </c>
      <c r="F35" s="186" t="s">
        <v>286</v>
      </c>
    </row>
    <row r="36" spans="1:6" ht="17.25" customHeight="1">
      <c r="A36" s="402"/>
      <c r="B36" s="135" t="s">
        <v>199</v>
      </c>
      <c r="C36" s="184" t="s">
        <v>290</v>
      </c>
      <c r="D36" s="184">
        <v>2017</v>
      </c>
      <c r="E36" s="185">
        <v>2896.65</v>
      </c>
      <c r="F36" s="186" t="s">
        <v>286</v>
      </c>
    </row>
    <row r="37" spans="1:6" ht="15" customHeight="1">
      <c r="A37" s="403"/>
      <c r="B37" s="135" t="s">
        <v>215</v>
      </c>
      <c r="C37" s="187" t="s">
        <v>291</v>
      </c>
      <c r="D37" s="187">
        <v>2019</v>
      </c>
      <c r="E37" s="188">
        <v>9717</v>
      </c>
      <c r="F37" s="189" t="s">
        <v>286</v>
      </c>
    </row>
    <row r="39" spans="1:6">
      <c r="E39" s="190">
        <f>SUM(E4:E37)</f>
        <v>1090851.9599999997</v>
      </c>
    </row>
  </sheetData>
  <mergeCells count="9">
    <mergeCell ref="A30:A32"/>
    <mergeCell ref="A26:A29"/>
    <mergeCell ref="A33:A37"/>
    <mergeCell ref="A2:F2"/>
    <mergeCell ref="A4:A7"/>
    <mergeCell ref="A9:A10"/>
    <mergeCell ref="A22:A23"/>
    <mergeCell ref="A24:A25"/>
    <mergeCell ref="A11:A21"/>
  </mergeCells>
  <phoneticPr fontId="7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4"/>
  <sheetViews>
    <sheetView defaultGridColor="0" colorId="59" zoomScale="70" zoomScaleNormal="70" workbookViewId="0">
      <selection activeCell="I19" sqref="I19"/>
    </sheetView>
  </sheetViews>
  <sheetFormatPr defaultRowHeight="15" customHeight="1"/>
  <cols>
    <col min="1" max="1" width="5.140625" style="11" customWidth="1"/>
    <col min="2" max="2" width="50.7109375" style="12" customWidth="1"/>
    <col min="3" max="4" width="22.28515625" style="14" bestFit="1" customWidth="1"/>
    <col min="5" max="16384" width="9.140625" style="1"/>
  </cols>
  <sheetData>
    <row r="1" spans="1:4" ht="15" customHeight="1">
      <c r="A1" s="12"/>
    </row>
    <row r="2" spans="1:4" ht="15" customHeight="1">
      <c r="A2" s="424" t="s">
        <v>8</v>
      </c>
      <c r="B2" s="440"/>
      <c r="C2" s="425"/>
      <c r="D2" s="23"/>
    </row>
    <row r="3" spans="1:4" ht="15" customHeight="1">
      <c r="A3" s="42" t="s">
        <v>4</v>
      </c>
      <c r="B3" s="42" t="s">
        <v>7</v>
      </c>
      <c r="C3" s="43" t="s">
        <v>2</v>
      </c>
    </row>
    <row r="4" spans="1:4" ht="15" customHeight="1">
      <c r="A4" s="441" t="s">
        <v>74</v>
      </c>
      <c r="B4" s="442"/>
      <c r="C4" s="443"/>
    </row>
    <row r="5" spans="1:4" ht="15" customHeight="1">
      <c r="A5" s="44">
        <v>1</v>
      </c>
      <c r="B5" s="40" t="s">
        <v>64</v>
      </c>
      <c r="C5" s="253">
        <f>D35+D45+D55+D65+D75+D85+D95+D105+D115+D125+D135+D145+D155+D165+D175+D185+D195+D205+D215+D225</f>
        <v>100200760.55</v>
      </c>
    </row>
    <row r="6" spans="1:4" ht="15" customHeight="1">
      <c r="A6" s="44">
        <v>2</v>
      </c>
      <c r="B6" s="40" t="s">
        <v>26</v>
      </c>
      <c r="C6" s="253">
        <f>D36+D46+D56+D66+D76+D86+D96+D106+D116+D126+D136+D146+D156+D166+D176+D186+D196+D206+D216+D226</f>
        <v>1090851.96</v>
      </c>
    </row>
    <row r="7" spans="1:4" ht="15" customHeight="1">
      <c r="A7" s="44">
        <v>3</v>
      </c>
      <c r="B7" s="40" t="s">
        <v>63</v>
      </c>
      <c r="C7" s="253">
        <f>D37+D47+D57+D67+D77+D87+D97+D107+D117+D127+D137+D147+D157+D167+D177+D187+D197+D207+D217+D227</f>
        <v>16013540.720000001</v>
      </c>
    </row>
    <row r="8" spans="1:4" ht="15" customHeight="1">
      <c r="A8" s="44">
        <v>4</v>
      </c>
      <c r="B8" s="40" t="s">
        <v>25</v>
      </c>
      <c r="C8" s="253">
        <f>D38+D48+D58+D68+D78+D88+D98+D108+D118+D128+D138+D148+D158+D168+D178+D188+D198+D208+D218+D228</f>
        <v>601258.17999999993</v>
      </c>
    </row>
    <row r="9" spans="1:4" ht="15" customHeight="1">
      <c r="A9" s="441" t="s">
        <v>73</v>
      </c>
      <c r="B9" s="442"/>
      <c r="C9" s="443"/>
    </row>
    <row r="10" spans="1:4" ht="15" customHeight="1">
      <c r="A10" s="44">
        <v>5</v>
      </c>
      <c r="B10" s="258" t="s">
        <v>253</v>
      </c>
      <c r="C10" s="93">
        <v>100000</v>
      </c>
    </row>
    <row r="11" spans="1:4" ht="15" customHeight="1">
      <c r="A11" s="44">
        <v>6</v>
      </c>
      <c r="B11" s="258" t="s">
        <v>6</v>
      </c>
      <c r="C11" s="93">
        <v>70000</v>
      </c>
    </row>
    <row r="12" spans="1:4" ht="15" customHeight="1">
      <c r="A12" s="44">
        <v>7</v>
      </c>
      <c r="B12" s="258" t="s">
        <v>254</v>
      </c>
      <c r="C12" s="93">
        <v>650000</v>
      </c>
    </row>
    <row r="13" spans="1:4" ht="27.75" customHeight="1">
      <c r="A13" s="44">
        <v>8</v>
      </c>
      <c r="B13" s="254" t="s">
        <v>255</v>
      </c>
      <c r="C13" s="93">
        <v>20000</v>
      </c>
    </row>
    <row r="14" spans="1:4" ht="20.25" customHeight="1">
      <c r="A14" s="44">
        <v>9</v>
      </c>
      <c r="B14" s="254" t="s">
        <v>0</v>
      </c>
      <c r="C14" s="93">
        <v>100000</v>
      </c>
    </row>
    <row r="15" spans="1:4" ht="18" customHeight="1">
      <c r="A15" s="44">
        <v>10</v>
      </c>
      <c r="B15" s="254" t="s">
        <v>256</v>
      </c>
      <c r="C15" s="93">
        <v>50000</v>
      </c>
    </row>
    <row r="16" spans="1:4" ht="27" customHeight="1">
      <c r="A16" s="44">
        <v>11</v>
      </c>
      <c r="B16" s="254" t="s">
        <v>257</v>
      </c>
      <c r="C16" s="93">
        <v>50000</v>
      </c>
    </row>
    <row r="17" spans="1:4" ht="42" customHeight="1">
      <c r="A17" s="261">
        <v>12</v>
      </c>
      <c r="B17" s="254" t="s">
        <v>258</v>
      </c>
      <c r="C17" s="93">
        <v>50000</v>
      </c>
    </row>
    <row r="18" spans="1:4" ht="24" customHeight="1">
      <c r="A18" s="261">
        <v>13</v>
      </c>
      <c r="B18" s="254" t="s">
        <v>259</v>
      </c>
      <c r="C18" s="93">
        <v>50000</v>
      </c>
    </row>
    <row r="19" spans="1:4" ht="45.75" customHeight="1">
      <c r="A19" s="346">
        <v>14</v>
      </c>
      <c r="B19" s="347" t="s">
        <v>567</v>
      </c>
      <c r="C19" s="348">
        <v>100000</v>
      </c>
    </row>
    <row r="20" spans="1:4" ht="15" customHeight="1">
      <c r="A20" s="441" t="s">
        <v>77</v>
      </c>
      <c r="B20" s="442"/>
      <c r="C20" s="443"/>
    </row>
    <row r="21" spans="1:4" ht="64.5" customHeight="1">
      <c r="A21" s="44">
        <v>1</v>
      </c>
      <c r="B21" s="19" t="s">
        <v>260</v>
      </c>
      <c r="C21" s="259">
        <v>150000</v>
      </c>
    </row>
    <row r="22" spans="1:4" ht="15" customHeight="1">
      <c r="A22" s="44">
        <v>2</v>
      </c>
      <c r="B22" s="260" t="s">
        <v>6</v>
      </c>
      <c r="C22" s="259">
        <v>30000</v>
      </c>
    </row>
    <row r="23" spans="1:4" ht="15" customHeight="1">
      <c r="A23" s="44">
        <v>3</v>
      </c>
      <c r="B23" s="40" t="s">
        <v>261</v>
      </c>
      <c r="C23" s="259">
        <v>50000</v>
      </c>
    </row>
    <row r="24" spans="1:4" ht="15" customHeight="1">
      <c r="A24" s="44">
        <v>4</v>
      </c>
      <c r="B24" s="40" t="s">
        <v>566</v>
      </c>
      <c r="C24" s="259">
        <v>50000</v>
      </c>
    </row>
    <row r="25" spans="1:4" ht="15" customHeight="1">
      <c r="A25" s="44">
        <v>5</v>
      </c>
      <c r="B25" s="40" t="s">
        <v>565</v>
      </c>
      <c r="C25" s="259">
        <v>20000</v>
      </c>
    </row>
    <row r="26" spans="1:4" ht="15" customHeight="1">
      <c r="A26" s="12"/>
    </row>
    <row r="27" spans="1:4" ht="15" customHeight="1">
      <c r="A27" s="441" t="s">
        <v>78</v>
      </c>
      <c r="B27" s="442"/>
      <c r="C27" s="443"/>
    </row>
    <row r="28" spans="1:4" ht="15" customHeight="1">
      <c r="A28" s="44">
        <v>1</v>
      </c>
      <c r="B28" s="40" t="s">
        <v>79</v>
      </c>
      <c r="C28" s="41">
        <v>20000</v>
      </c>
    </row>
    <row r="30" spans="1:4" ht="15" customHeight="1">
      <c r="A30" s="432" t="s">
        <v>527</v>
      </c>
      <c r="B30" s="434"/>
      <c r="C30" s="51" t="s">
        <v>9</v>
      </c>
      <c r="D30" s="53">
        <f>'1- Jednostki Zmiana'!D2</f>
        <v>291019672</v>
      </c>
    </row>
    <row r="31" spans="1:4" ht="15" customHeight="1">
      <c r="A31" s="438" t="str">
        <f>'1- Jednostki Zmiana'!B2</f>
        <v>Starostwo Powiatowe</v>
      </c>
      <c r="B31" s="439"/>
      <c r="C31" s="435" t="str">
        <f>'1- Jednostki Zmiana'!C2</f>
        <v>ul. Dr. W. Borkowskiego 4, 27-200 Starachowice</v>
      </c>
      <c r="D31" s="437"/>
    </row>
    <row r="32" spans="1:4" ht="15" customHeight="1">
      <c r="A32" s="432" t="s">
        <v>10</v>
      </c>
      <c r="B32" s="433"/>
      <c r="C32" s="433"/>
      <c r="D32" s="434"/>
    </row>
    <row r="33" spans="1:4" ht="19.5" customHeight="1">
      <c r="A33" s="435" t="str">
        <f>'1- Jednostki Zmiana'!E2</f>
        <v>ul.  W. Borkowskiego 4, ul. Hutnicza 14, ul. Radomska 70, Złota 6, teren Powiatu</v>
      </c>
      <c r="B33" s="436"/>
      <c r="C33" s="436"/>
      <c r="D33" s="437"/>
    </row>
    <row r="34" spans="1:4" s="2" customFormat="1" ht="15" customHeight="1">
      <c r="A34" s="255" t="s">
        <v>5</v>
      </c>
      <c r="B34" s="424" t="s">
        <v>1</v>
      </c>
      <c r="C34" s="425"/>
      <c r="D34" s="54" t="s">
        <v>2</v>
      </c>
    </row>
    <row r="35" spans="1:4" ht="15" customHeight="1">
      <c r="A35" s="55">
        <v>1</v>
      </c>
      <c r="B35" s="430" t="str">
        <f>B5</f>
        <v>Budynki</v>
      </c>
      <c r="C35" s="431"/>
      <c r="D35" s="97">
        <f>SUM('2-Budynki Zmiana'!J5:J13)</f>
        <v>11207231.810000001</v>
      </c>
    </row>
    <row r="36" spans="1:4" ht="15" customHeight="1">
      <c r="A36" s="55">
        <v>2</v>
      </c>
      <c r="B36" s="430" t="str">
        <f>B6</f>
        <v>Budowle</v>
      </c>
      <c r="C36" s="431"/>
      <c r="D36" s="56"/>
    </row>
    <row r="37" spans="1:4" ht="15" customHeight="1">
      <c r="A37" s="55">
        <v>3</v>
      </c>
      <c r="B37" s="430" t="str">
        <f>B7</f>
        <v>Wyposażenie, urządzenia, maszyny, środki niskocenne</v>
      </c>
      <c r="C37" s="431"/>
      <c r="D37" s="91">
        <f>579547.06+67316.11+53798.26+98770.37</f>
        <v>799431.8</v>
      </c>
    </row>
    <row r="38" spans="1:4" ht="15" customHeight="1">
      <c r="A38" s="55">
        <v>4</v>
      </c>
      <c r="B38" s="430" t="str">
        <f>B8</f>
        <v>Zbiory biblioteczne</v>
      </c>
      <c r="C38" s="431"/>
      <c r="D38" s="56">
        <v>0</v>
      </c>
    </row>
    <row r="39" spans="1:4" ht="15" customHeight="1">
      <c r="A39" s="45"/>
      <c r="B39" s="46"/>
      <c r="C39" s="47"/>
      <c r="D39" s="47"/>
    </row>
    <row r="40" spans="1:4" ht="15" customHeight="1">
      <c r="A40" s="432" t="s">
        <v>527</v>
      </c>
      <c r="B40" s="434"/>
      <c r="C40" s="51" t="s">
        <v>9</v>
      </c>
      <c r="D40" s="53">
        <f>'1- Jednostki Zmiana'!D3</f>
        <v>292447571</v>
      </c>
    </row>
    <row r="41" spans="1:4" ht="15" customHeight="1">
      <c r="A41" s="438" t="str">
        <f>'1- Jednostki Zmiana'!B3</f>
        <v>Centrum Kształcenia Zawodowego</v>
      </c>
      <c r="B41" s="439"/>
      <c r="C41" s="435" t="str">
        <f>'1- Jednostki Zmiana'!C3</f>
        <v>ul. Wł. Rogowskiego 14, 27-200 Starachowice</v>
      </c>
      <c r="D41" s="437"/>
    </row>
    <row r="42" spans="1:4" ht="15" customHeight="1">
      <c r="A42" s="432" t="s">
        <v>10</v>
      </c>
      <c r="B42" s="433"/>
      <c r="C42" s="433"/>
      <c r="D42" s="434"/>
    </row>
    <row r="43" spans="1:4" ht="15" customHeight="1">
      <c r="A43" s="435" t="str">
        <f>'1- Jednostki Zmiana'!E3</f>
        <v>ul. Wł. Rogowskiego 14, ul. I-go Maja 4, 27-200 Starachowice</v>
      </c>
      <c r="B43" s="436"/>
      <c r="C43" s="436"/>
      <c r="D43" s="437"/>
    </row>
    <row r="44" spans="1:4" s="2" customFormat="1" ht="15" customHeight="1">
      <c r="A44" s="255" t="s">
        <v>5</v>
      </c>
      <c r="B44" s="424" t="s">
        <v>1</v>
      </c>
      <c r="C44" s="425"/>
      <c r="D44" s="54" t="s">
        <v>2</v>
      </c>
    </row>
    <row r="45" spans="1:4" ht="15" customHeight="1">
      <c r="A45" s="55">
        <v>1</v>
      </c>
      <c r="B45" s="430" t="str">
        <f>B5</f>
        <v>Budynki</v>
      </c>
      <c r="C45" s="431"/>
      <c r="D45" s="57">
        <f>SUM('2-Budynki Zmiana'!J15:J19)</f>
        <v>6193640</v>
      </c>
    </row>
    <row r="46" spans="1:4" ht="15" customHeight="1">
      <c r="A46" s="55">
        <v>2</v>
      </c>
      <c r="B46" s="430" t="str">
        <f>B6</f>
        <v>Budowle</v>
      </c>
      <c r="C46" s="431"/>
      <c r="D46" s="57">
        <v>0</v>
      </c>
    </row>
    <row r="47" spans="1:4" ht="15" customHeight="1">
      <c r="A47" s="55">
        <v>3</v>
      </c>
      <c r="B47" s="430" t="str">
        <f>B7</f>
        <v>Wyposażenie, urządzenia, maszyny, środki niskocenne</v>
      </c>
      <c r="C47" s="431"/>
      <c r="D47" s="57">
        <f>3041827.99+29468.15</f>
        <v>3071296.14</v>
      </c>
    </row>
    <row r="48" spans="1:4" ht="15" customHeight="1">
      <c r="A48" s="55">
        <v>4</v>
      </c>
      <c r="B48" s="430" t="str">
        <f>B8</f>
        <v>Zbiory biblioteczne</v>
      </c>
      <c r="C48" s="431"/>
      <c r="D48" s="92">
        <v>22238.73</v>
      </c>
    </row>
    <row r="49" spans="1:4" ht="15" customHeight="1">
      <c r="A49" s="45"/>
      <c r="B49" s="46"/>
      <c r="C49" s="47"/>
      <c r="D49" s="47"/>
    </row>
    <row r="50" spans="1:4" ht="15" customHeight="1">
      <c r="A50" s="411" t="s">
        <v>19</v>
      </c>
      <c r="B50" s="412"/>
      <c r="C50" s="51" t="s">
        <v>9</v>
      </c>
      <c r="D50" s="53">
        <f>'1- Jednostki Zmiana'!D4</f>
        <v>308850</v>
      </c>
    </row>
    <row r="51" spans="1:4" ht="15" customHeight="1">
      <c r="A51" s="426" t="str">
        <f>'1- Jednostki Zmiana'!B4</f>
        <v>Dom Pomocy Społecznej</v>
      </c>
      <c r="B51" s="416"/>
      <c r="C51" s="427" t="str">
        <f>'1- Jednostki Zmiana'!C4</f>
        <v>ul. Bema 26, 27-200 Starachowice</v>
      </c>
      <c r="D51" s="418"/>
    </row>
    <row r="52" spans="1:4" ht="15" customHeight="1">
      <c r="A52" s="411" t="s">
        <v>10</v>
      </c>
      <c r="B52" s="419"/>
      <c r="C52" s="419"/>
      <c r="D52" s="412"/>
    </row>
    <row r="53" spans="1:4" ht="15" customHeight="1">
      <c r="A53" s="427" t="str">
        <f>'1- Jednostki Zmiana'!E4</f>
        <v>ul. Bema 26, 27-200 Starachowice</v>
      </c>
      <c r="B53" s="420"/>
      <c r="C53" s="420"/>
      <c r="D53" s="418"/>
    </row>
    <row r="54" spans="1:4" ht="15" customHeight="1">
      <c r="A54" s="255" t="s">
        <v>5</v>
      </c>
      <c r="B54" s="424" t="s">
        <v>1</v>
      </c>
      <c r="C54" s="425"/>
      <c r="D54" s="21" t="s">
        <v>2</v>
      </c>
    </row>
    <row r="55" spans="1:4" ht="15" customHeight="1">
      <c r="A55" s="55">
        <v>1</v>
      </c>
      <c r="B55" s="413" t="str">
        <f>B5</f>
        <v>Budynki</v>
      </c>
      <c r="C55" s="414"/>
      <c r="D55" s="57">
        <f>SUM('2-Budynki Zmiana'!J21:J22)</f>
        <v>5734580</v>
      </c>
    </row>
    <row r="56" spans="1:4" ht="15" customHeight="1">
      <c r="A56" s="55">
        <v>2</v>
      </c>
      <c r="B56" s="413" t="str">
        <f>B6</f>
        <v>Budowle</v>
      </c>
      <c r="C56" s="414"/>
      <c r="D56" s="57">
        <f>SUM('3-Budowle '!E4:E7)</f>
        <v>48326.39</v>
      </c>
    </row>
    <row r="57" spans="1:4" ht="15" customHeight="1">
      <c r="A57" s="55">
        <v>3</v>
      </c>
      <c r="B57" s="413" t="str">
        <f>B7</f>
        <v>Wyposażenie, urządzenia, maszyny, środki niskocenne</v>
      </c>
      <c r="C57" s="414"/>
      <c r="D57" s="57">
        <f>1463556.43</f>
        <v>1463556.43</v>
      </c>
    </row>
    <row r="58" spans="1:4" ht="15" customHeight="1">
      <c r="A58" s="55">
        <v>4</v>
      </c>
      <c r="B58" s="413" t="str">
        <f>B8</f>
        <v>Zbiory biblioteczne</v>
      </c>
      <c r="C58" s="414"/>
      <c r="D58" s="57">
        <v>0</v>
      </c>
    </row>
    <row r="59" spans="1:4" ht="15" customHeight="1">
      <c r="A59" s="45"/>
      <c r="B59" s="46"/>
      <c r="C59" s="47"/>
      <c r="D59" s="47"/>
    </row>
    <row r="60" spans="1:4" ht="15" customHeight="1">
      <c r="A60" s="411" t="s">
        <v>19</v>
      </c>
      <c r="B60" s="412"/>
      <c r="C60" s="51" t="s">
        <v>9</v>
      </c>
      <c r="D60" s="53">
        <f>'1- Jednostki Zmiana'!D5</f>
        <v>291538923</v>
      </c>
    </row>
    <row r="61" spans="1:4" ht="15" customHeight="1">
      <c r="A61" s="426" t="str">
        <f>'1- Jednostki Zmiana'!B5</f>
        <v>Dom Pomocy Społecznej im. Sue Ryder w Kałkowie - Godowie</v>
      </c>
      <c r="B61" s="416"/>
      <c r="C61" s="417" t="str">
        <f>'1- Jednostki Zmiana'!C5</f>
        <v>Godów 88, 27- 225 Pawłów</v>
      </c>
      <c r="D61" s="429"/>
    </row>
    <row r="62" spans="1:4" ht="15" customHeight="1">
      <c r="A62" s="411" t="s">
        <v>10</v>
      </c>
      <c r="B62" s="419"/>
      <c r="C62" s="419"/>
      <c r="D62" s="412"/>
    </row>
    <row r="63" spans="1:4" ht="15" customHeight="1">
      <c r="A63" s="427" t="str">
        <f>'1- Jednostki Zmiana'!E5</f>
        <v>Godów 88, 27- 225 Pawłów</v>
      </c>
      <c r="B63" s="420"/>
      <c r="C63" s="420"/>
      <c r="D63" s="418"/>
    </row>
    <row r="64" spans="1:4" ht="15" customHeight="1">
      <c r="A64" s="255" t="s">
        <v>5</v>
      </c>
      <c r="B64" s="424" t="s">
        <v>1</v>
      </c>
      <c r="C64" s="425"/>
      <c r="D64" s="54" t="s">
        <v>2</v>
      </c>
    </row>
    <row r="65" spans="1:4" ht="15" customHeight="1">
      <c r="A65" s="55">
        <v>1</v>
      </c>
      <c r="B65" s="413" t="str">
        <f>B5</f>
        <v>Budynki</v>
      </c>
      <c r="C65" s="414"/>
      <c r="D65" s="57">
        <f>SUM('2-Budynki Zmiana'!J24:J25)</f>
        <v>6706732.6099999994</v>
      </c>
    </row>
    <row r="66" spans="1:4" ht="15" customHeight="1">
      <c r="A66" s="55">
        <v>2</v>
      </c>
      <c r="B66" s="413" t="str">
        <f>B6</f>
        <v>Budowle</v>
      </c>
      <c r="C66" s="414"/>
      <c r="D66" s="57">
        <v>0</v>
      </c>
    </row>
    <row r="67" spans="1:4" ht="15" customHeight="1">
      <c r="A67" s="55">
        <v>3</v>
      </c>
      <c r="B67" s="413" t="str">
        <f>B7</f>
        <v>Wyposażenie, urządzenia, maszyny, środki niskocenne</v>
      </c>
      <c r="C67" s="414"/>
      <c r="D67" s="57">
        <v>1497609.71</v>
      </c>
    </row>
    <row r="68" spans="1:4" ht="15" customHeight="1">
      <c r="A68" s="55">
        <v>4</v>
      </c>
      <c r="B68" s="413" t="str">
        <f>B8</f>
        <v>Zbiory biblioteczne</v>
      </c>
      <c r="C68" s="414"/>
      <c r="D68" s="57">
        <v>5402.53</v>
      </c>
    </row>
    <row r="69" spans="1:4" ht="15" customHeight="1">
      <c r="A69" s="45"/>
      <c r="B69" s="46"/>
      <c r="C69" s="47"/>
      <c r="D69" s="47"/>
    </row>
    <row r="70" spans="1:4" ht="15" customHeight="1">
      <c r="A70" s="411" t="s">
        <v>19</v>
      </c>
      <c r="B70" s="412"/>
      <c r="C70" s="51" t="s">
        <v>9</v>
      </c>
      <c r="D70" s="53">
        <f>'1- Jednostki Zmiana'!D6</f>
        <v>292443509</v>
      </c>
    </row>
    <row r="71" spans="1:4" ht="30" customHeight="1">
      <c r="A71" s="426" t="str">
        <f>'1- Jednostki Zmiana'!B6</f>
        <v>I Liceum Ogólnokształcące im. Tadeusza Kościuszki</v>
      </c>
      <c r="B71" s="416"/>
      <c r="C71" s="427" t="str">
        <f>'1- Jednostki Zmiana'!C6</f>
        <v>ul. Radomska 37, 27-200 Starachowice</v>
      </c>
      <c r="D71" s="418"/>
    </row>
    <row r="72" spans="1:4" ht="15" customHeight="1">
      <c r="A72" s="411" t="s">
        <v>10</v>
      </c>
      <c r="B72" s="419"/>
      <c r="C72" s="419"/>
      <c r="D72" s="412"/>
    </row>
    <row r="73" spans="1:4" ht="15" customHeight="1">
      <c r="A73" s="427" t="str">
        <f>'1- Jednostki Zmiana'!E6</f>
        <v>ul. Radomska 37, 27-200 Starachowice</v>
      </c>
      <c r="B73" s="420"/>
      <c r="C73" s="420"/>
      <c r="D73" s="418"/>
    </row>
    <row r="74" spans="1:4" ht="15" customHeight="1">
      <c r="A74" s="255" t="s">
        <v>5</v>
      </c>
      <c r="B74" s="424" t="s">
        <v>1</v>
      </c>
      <c r="C74" s="425"/>
      <c r="D74" s="21" t="s">
        <v>2</v>
      </c>
    </row>
    <row r="75" spans="1:4" ht="15" customHeight="1">
      <c r="A75" s="55">
        <v>1</v>
      </c>
      <c r="B75" s="413" t="str">
        <f>B5</f>
        <v>Budynki</v>
      </c>
      <c r="C75" s="414"/>
      <c r="D75" s="57">
        <f>SUM('2-Budynki Zmiana'!J27:J29)</f>
        <v>12425738</v>
      </c>
    </row>
    <row r="76" spans="1:4" ht="15" customHeight="1">
      <c r="A76" s="55">
        <v>2</v>
      </c>
      <c r="B76" s="413" t="str">
        <f>B6</f>
        <v>Budowle</v>
      </c>
      <c r="C76" s="414"/>
      <c r="D76" s="57">
        <f>SUM('3-Budowle '!E8)</f>
        <v>20848.05</v>
      </c>
    </row>
    <row r="77" spans="1:4" ht="15" customHeight="1">
      <c r="A77" s="55">
        <v>3</v>
      </c>
      <c r="B77" s="413" t="str">
        <f>B7</f>
        <v>Wyposażenie, urządzenia, maszyny, środki niskocenne</v>
      </c>
      <c r="C77" s="414"/>
      <c r="D77" s="57">
        <f>295039.1</f>
        <v>295039.09999999998</v>
      </c>
    </row>
    <row r="78" spans="1:4" ht="15" customHeight="1">
      <c r="A78" s="55">
        <v>4</v>
      </c>
      <c r="B78" s="413" t="str">
        <f>B8</f>
        <v>Zbiory biblioteczne</v>
      </c>
      <c r="C78" s="414"/>
      <c r="D78" s="92">
        <v>210000</v>
      </c>
    </row>
    <row r="79" spans="1:4" ht="15" customHeight="1">
      <c r="A79" s="45"/>
      <c r="B79" s="46"/>
      <c r="C79" s="47"/>
      <c r="D79" s="47"/>
    </row>
    <row r="80" spans="1:4" ht="15" customHeight="1">
      <c r="A80" s="411" t="s">
        <v>19</v>
      </c>
      <c r="B80" s="412"/>
      <c r="C80" s="51" t="s">
        <v>9</v>
      </c>
      <c r="D80" s="53">
        <f>'1- Jednostki Zmiana'!D7</f>
        <v>292447393</v>
      </c>
    </row>
    <row r="81" spans="1:4" ht="30.75" customHeight="1">
      <c r="A81" s="426" t="str">
        <f>'1- Jednostki Zmiana'!B7</f>
        <v>II Liceum Ogólnokształcące im. Stanisława Staszica</v>
      </c>
      <c r="B81" s="416"/>
      <c r="C81" s="427" t="str">
        <f>'1- Jednostki Zmiana'!C7</f>
        <v>ul. Szkolna 12, 27-200 Starachowice</v>
      </c>
      <c r="D81" s="418"/>
    </row>
    <row r="82" spans="1:4" ht="15" customHeight="1">
      <c r="A82" s="411" t="s">
        <v>10</v>
      </c>
      <c r="B82" s="419"/>
      <c r="C82" s="419"/>
      <c r="D82" s="412"/>
    </row>
    <row r="83" spans="1:4" ht="15" customHeight="1">
      <c r="A83" s="427" t="str">
        <f>'1- Jednostki Zmiana'!E7</f>
        <v>ul. Szkolna 12, 27-200 Starachowice</v>
      </c>
      <c r="B83" s="420"/>
      <c r="C83" s="420"/>
      <c r="D83" s="418"/>
    </row>
    <row r="84" spans="1:4" ht="15" customHeight="1">
      <c r="A84" s="255" t="s">
        <v>5</v>
      </c>
      <c r="B84" s="424" t="s">
        <v>1</v>
      </c>
      <c r="C84" s="425"/>
      <c r="D84" s="54" t="s">
        <v>2</v>
      </c>
    </row>
    <row r="85" spans="1:4" ht="15" customHeight="1">
      <c r="A85" s="55">
        <v>1</v>
      </c>
      <c r="B85" s="413" t="str">
        <f>B5</f>
        <v>Budynki</v>
      </c>
      <c r="C85" s="414"/>
      <c r="D85" s="57">
        <f>SUM('2-Budynki Zmiana'!J31:J34)</f>
        <v>8912421</v>
      </c>
    </row>
    <row r="86" spans="1:4" ht="15" customHeight="1">
      <c r="A86" s="55">
        <v>2</v>
      </c>
      <c r="B86" s="413" t="str">
        <f>B6</f>
        <v>Budowle</v>
      </c>
      <c r="C86" s="414"/>
      <c r="D86" s="57">
        <f>SUM('3-Budowle '!E9:E10)</f>
        <v>42783.28</v>
      </c>
    </row>
    <row r="87" spans="1:4" ht="15" customHeight="1">
      <c r="A87" s="55">
        <v>3</v>
      </c>
      <c r="B87" s="413" t="str">
        <f>B7</f>
        <v>Wyposażenie, urządzenia, maszyny, środki niskocenne</v>
      </c>
      <c r="C87" s="414"/>
      <c r="D87" s="92">
        <f>496869.27+2318.46+2318.64</f>
        <v>501506.37000000005</v>
      </c>
    </row>
    <row r="88" spans="1:4" ht="15" customHeight="1">
      <c r="A88" s="55">
        <v>4</v>
      </c>
      <c r="B88" s="413" t="str">
        <f>B8</f>
        <v>Zbiory biblioteczne</v>
      </c>
      <c r="C88" s="414"/>
      <c r="D88" s="92">
        <v>67224.84</v>
      </c>
    </row>
    <row r="89" spans="1:4" ht="15" customHeight="1">
      <c r="A89" s="45"/>
      <c r="B89" s="46"/>
      <c r="C89" s="47"/>
      <c r="D89" s="47"/>
    </row>
    <row r="90" spans="1:4" ht="15" customHeight="1">
      <c r="A90" s="411" t="s">
        <v>19</v>
      </c>
      <c r="B90" s="412"/>
      <c r="C90" s="51" t="s">
        <v>9</v>
      </c>
      <c r="D90" s="53">
        <f>'1- Jednostki Zmiana'!D8</f>
        <v>292447418</v>
      </c>
    </row>
    <row r="91" spans="1:4" ht="30.75" customHeight="1">
      <c r="A91" s="426" t="str">
        <f>'1- Jednostki Zmiana'!B8</f>
        <v>III Liceum Ogólnokształcące z Oddziałami Integracyjnymi im . Krzysztofa Kamila Baczyńskiego w Starachowicach</v>
      </c>
      <c r="B91" s="416"/>
      <c r="C91" s="428" t="str">
        <f>'1- Jednostki Zmiana'!C8</f>
        <v>ul. Gliniana 10a, 27-200 Starachowice
Jana Pawła II 18, 27-200 Starachowice</v>
      </c>
      <c r="D91" s="423"/>
    </row>
    <row r="92" spans="1:4" ht="15" customHeight="1">
      <c r="A92" s="411" t="s">
        <v>10</v>
      </c>
      <c r="B92" s="419"/>
      <c r="C92" s="419"/>
      <c r="D92" s="412"/>
    </row>
    <row r="93" spans="1:4" ht="15" customHeight="1">
      <c r="A93" s="428" t="str">
        <f>'1- Jednostki Zmiana'!E8</f>
        <v>ul. Gliniana 10a, 27-200 Starachowice
Jana Pawła II 18, 27-200 Starachowice</v>
      </c>
      <c r="B93" s="422"/>
      <c r="C93" s="422"/>
      <c r="D93" s="423"/>
    </row>
    <row r="94" spans="1:4" ht="15" customHeight="1">
      <c r="A94" s="255" t="s">
        <v>5</v>
      </c>
      <c r="B94" s="424" t="s">
        <v>1</v>
      </c>
      <c r="C94" s="425"/>
      <c r="D94" s="54" t="s">
        <v>2</v>
      </c>
    </row>
    <row r="95" spans="1:4" ht="15" customHeight="1">
      <c r="A95" s="55">
        <v>1</v>
      </c>
      <c r="B95" s="413" t="str">
        <f>B5</f>
        <v>Budynki</v>
      </c>
      <c r="C95" s="414"/>
      <c r="D95" s="57">
        <f>SUM('2-Budynki Zmiana'!J36)</f>
        <v>0</v>
      </c>
    </row>
    <row r="96" spans="1:4" ht="15" customHeight="1">
      <c r="A96" s="55">
        <v>2</v>
      </c>
      <c r="B96" s="413" t="str">
        <f>B6</f>
        <v>Budowle</v>
      </c>
      <c r="C96" s="414"/>
      <c r="D96" s="57">
        <v>0</v>
      </c>
    </row>
    <row r="97" spans="1:4" ht="15" customHeight="1">
      <c r="A97" s="55">
        <v>3</v>
      </c>
      <c r="B97" s="413" t="str">
        <f>B7</f>
        <v>Wyposażenie, urządzenia, maszyny, środki niskocenne</v>
      </c>
      <c r="C97" s="414"/>
      <c r="D97" s="57">
        <v>289239.58</v>
      </c>
    </row>
    <row r="98" spans="1:4" ht="15" customHeight="1">
      <c r="A98" s="55">
        <v>4</v>
      </c>
      <c r="B98" s="413" t="str">
        <f>B8</f>
        <v>Zbiory biblioteczne</v>
      </c>
      <c r="C98" s="414"/>
      <c r="D98" s="57">
        <v>60187.3</v>
      </c>
    </row>
    <row r="99" spans="1:4" ht="15" customHeight="1">
      <c r="A99" s="45"/>
      <c r="B99" s="46"/>
      <c r="C99" s="47"/>
      <c r="D99" s="47"/>
    </row>
    <row r="100" spans="1:4" ht="15" customHeight="1">
      <c r="A100" s="411" t="s">
        <v>19</v>
      </c>
      <c r="B100" s="412"/>
      <c r="C100" s="51" t="s">
        <v>9</v>
      </c>
      <c r="D100" s="53">
        <f>'1- Jednostki Zmiana'!D9</f>
        <v>292381547</v>
      </c>
    </row>
    <row r="101" spans="1:4" ht="29.25" customHeight="1">
      <c r="A101" s="426" t="str">
        <f>'1- Jednostki Zmiana'!B9</f>
        <v>Międzyszkolny Ośrodek Gimnastyki Korekcyjnej i Kompensacyjnej</v>
      </c>
      <c r="B101" s="416"/>
      <c r="C101" s="427" t="str">
        <f>'1- Jednostki Zmiana'!C9</f>
        <v>ul. Żeromskiego 1a, 27- 200 Starachowice</v>
      </c>
      <c r="D101" s="418"/>
    </row>
    <row r="102" spans="1:4" ht="15" customHeight="1">
      <c r="A102" s="411" t="s">
        <v>10</v>
      </c>
      <c r="B102" s="419"/>
      <c r="C102" s="419"/>
      <c r="D102" s="412"/>
    </row>
    <row r="103" spans="1:4" ht="15" customHeight="1">
      <c r="A103" s="427" t="str">
        <f>'1- Jednostki Zmiana'!E9</f>
        <v>ul. Żeromskiego 1a, ul. Gliniana 10a, 27- 200 Starachowice</v>
      </c>
      <c r="B103" s="420"/>
      <c r="C103" s="420"/>
      <c r="D103" s="418"/>
    </row>
    <row r="104" spans="1:4" ht="15" customHeight="1">
      <c r="A104" s="255" t="s">
        <v>5</v>
      </c>
      <c r="B104" s="424" t="s">
        <v>1</v>
      </c>
      <c r="C104" s="425"/>
      <c r="D104" s="54" t="s">
        <v>2</v>
      </c>
    </row>
    <row r="105" spans="1:4" ht="15" customHeight="1">
      <c r="A105" s="55">
        <v>1</v>
      </c>
      <c r="B105" s="413" t="str">
        <f>B5</f>
        <v>Budynki</v>
      </c>
      <c r="C105" s="414"/>
      <c r="D105" s="57">
        <f>SUM('2-Budynki Zmiana'!J38)</f>
        <v>4996900</v>
      </c>
    </row>
    <row r="106" spans="1:4" ht="15" customHeight="1">
      <c r="A106" s="55">
        <v>2</v>
      </c>
      <c r="B106" s="413" t="str">
        <f>B6</f>
        <v>Budowle</v>
      </c>
      <c r="C106" s="414"/>
      <c r="D106" s="57">
        <v>0</v>
      </c>
    </row>
    <row r="107" spans="1:4" ht="15" customHeight="1">
      <c r="A107" s="55">
        <v>3</v>
      </c>
      <c r="B107" s="413" t="str">
        <f>B7</f>
        <v>Wyposażenie, urządzenia, maszyny, środki niskocenne</v>
      </c>
      <c r="C107" s="414"/>
      <c r="D107" s="92">
        <v>170768.48</v>
      </c>
    </row>
    <row r="108" spans="1:4" ht="15" customHeight="1">
      <c r="A108" s="55">
        <v>4</v>
      </c>
      <c r="B108" s="413" t="str">
        <f>B8</f>
        <v>Zbiory biblioteczne</v>
      </c>
      <c r="C108" s="414"/>
      <c r="D108" s="57">
        <v>0</v>
      </c>
    </row>
    <row r="109" spans="1:4" ht="15" customHeight="1">
      <c r="A109" s="45"/>
      <c r="B109" s="46"/>
      <c r="C109" s="47"/>
      <c r="D109" s="47"/>
    </row>
    <row r="110" spans="1:4" ht="15" customHeight="1">
      <c r="A110" s="411" t="s">
        <v>19</v>
      </c>
      <c r="B110" s="412"/>
      <c r="C110" s="51" t="s">
        <v>9</v>
      </c>
      <c r="D110" s="53">
        <f>'1- Jednostki Zmiana'!D10</f>
        <v>1245784</v>
      </c>
    </row>
    <row r="111" spans="1:4" ht="15" customHeight="1">
      <c r="A111" s="426" t="str">
        <f>'1- Jednostki Zmiana'!B10</f>
        <v>Państwowe Ognisko Plastyczne</v>
      </c>
      <c r="B111" s="416"/>
      <c r="C111" s="428" t="str">
        <f>'1- Jednostki Zmiana'!C10</f>
        <v>ul. Złota 6, 27-200 Starachowice</v>
      </c>
      <c r="D111" s="423"/>
    </row>
    <row r="112" spans="1:4" ht="15" customHeight="1">
      <c r="A112" s="411" t="s">
        <v>10</v>
      </c>
      <c r="B112" s="419"/>
      <c r="C112" s="419"/>
      <c r="D112" s="412"/>
    </row>
    <row r="113" spans="1:4" ht="15" customHeight="1">
      <c r="A113" s="428" t="str">
        <f>'1- Jednostki Zmiana'!E10</f>
        <v>ul. Złota 6, 27-200 Starachowice</v>
      </c>
      <c r="B113" s="422"/>
      <c r="C113" s="422"/>
      <c r="D113" s="423"/>
    </row>
    <row r="114" spans="1:4" ht="15" customHeight="1">
      <c r="A114" s="255" t="s">
        <v>5</v>
      </c>
      <c r="B114" s="424" t="s">
        <v>1</v>
      </c>
      <c r="C114" s="425"/>
      <c r="D114" s="21" t="s">
        <v>2</v>
      </c>
    </row>
    <row r="115" spans="1:4" ht="15" customHeight="1">
      <c r="A115" s="55">
        <v>1</v>
      </c>
      <c r="B115" s="413" t="str">
        <f>B5</f>
        <v>Budynki</v>
      </c>
      <c r="C115" s="414"/>
      <c r="D115" s="57">
        <f>SUM('2-Budynki Zmiana'!J40:J41)</f>
        <v>611900</v>
      </c>
    </row>
    <row r="116" spans="1:4" ht="15" customHeight="1">
      <c r="A116" s="55">
        <v>2</v>
      </c>
      <c r="B116" s="413" t="str">
        <f>B6</f>
        <v>Budowle</v>
      </c>
      <c r="C116" s="414"/>
      <c r="D116" s="57">
        <v>0</v>
      </c>
    </row>
    <row r="117" spans="1:4" ht="15" customHeight="1">
      <c r="A117" s="55">
        <v>3</v>
      </c>
      <c r="B117" s="413" t="str">
        <f>B7</f>
        <v>Wyposażenie, urządzenia, maszyny, środki niskocenne</v>
      </c>
      <c r="C117" s="414"/>
      <c r="D117" s="57">
        <v>64493.59</v>
      </c>
    </row>
    <row r="118" spans="1:4" ht="15" customHeight="1">
      <c r="A118" s="55">
        <v>4</v>
      </c>
      <c r="B118" s="413" t="str">
        <f>B8</f>
        <v>Zbiory biblioteczne</v>
      </c>
      <c r="C118" s="414"/>
      <c r="D118" s="57">
        <v>5255</v>
      </c>
    </row>
    <row r="119" spans="1:4" ht="15" customHeight="1">
      <c r="A119" s="45"/>
      <c r="B119" s="46"/>
      <c r="C119" s="47"/>
      <c r="D119" s="47"/>
    </row>
    <row r="120" spans="1:4" ht="15" customHeight="1">
      <c r="A120" s="411" t="s">
        <v>19</v>
      </c>
      <c r="B120" s="412"/>
      <c r="C120" s="51" t="s">
        <v>9</v>
      </c>
      <c r="D120" s="53">
        <f>'1- Jednostki Zmiana'!D11</f>
        <v>292381406</v>
      </c>
    </row>
    <row r="121" spans="1:4" ht="15" customHeight="1">
      <c r="A121" s="426" t="str">
        <f>'1- Jednostki Zmiana'!B11</f>
        <v>Poradnia Psychologiczno – Pedagogiczna</v>
      </c>
      <c r="B121" s="416"/>
      <c r="C121" s="427" t="str">
        <f>'1- Jednostki Zmiana'!C11</f>
        <v>ul. Radomska 72 , 27-200 Starachowice</v>
      </c>
      <c r="D121" s="418"/>
    </row>
    <row r="122" spans="1:4" ht="15" customHeight="1">
      <c r="A122" s="411" t="s">
        <v>10</v>
      </c>
      <c r="B122" s="419"/>
      <c r="C122" s="419"/>
      <c r="D122" s="412"/>
    </row>
    <row r="123" spans="1:4" ht="15" customHeight="1">
      <c r="A123" s="427" t="str">
        <f>'1- Jednostki Zmiana'!E11</f>
        <v>ul. Radomska 72, 27-200 Starachowice</v>
      </c>
      <c r="B123" s="420"/>
      <c r="C123" s="420"/>
      <c r="D123" s="418"/>
    </row>
    <row r="124" spans="1:4" ht="15" customHeight="1">
      <c r="A124" s="255" t="s">
        <v>5</v>
      </c>
      <c r="B124" s="424" t="s">
        <v>1</v>
      </c>
      <c r="C124" s="425"/>
      <c r="D124" s="54" t="s">
        <v>2</v>
      </c>
    </row>
    <row r="125" spans="1:4" ht="15" customHeight="1">
      <c r="A125" s="55">
        <v>1</v>
      </c>
      <c r="B125" s="413" t="str">
        <f>B5</f>
        <v>Budynki</v>
      </c>
      <c r="C125" s="414"/>
      <c r="D125" s="57">
        <f>SUM('2-Budynki Zmiana'!J43)</f>
        <v>0</v>
      </c>
    </row>
    <row r="126" spans="1:4" ht="15" customHeight="1">
      <c r="A126" s="55">
        <v>2</v>
      </c>
      <c r="B126" s="413" t="str">
        <f>B6</f>
        <v>Budowle</v>
      </c>
      <c r="C126" s="414"/>
      <c r="D126" s="57">
        <v>0</v>
      </c>
    </row>
    <row r="127" spans="1:4" ht="15" customHeight="1">
      <c r="A127" s="55">
        <v>3</v>
      </c>
      <c r="B127" s="413" t="str">
        <f>B7</f>
        <v>Wyposażenie, urządzenia, maszyny, środki niskocenne</v>
      </c>
      <c r="C127" s="414"/>
      <c r="D127" s="57">
        <f>58513.82+3543</f>
        <v>62056.82</v>
      </c>
    </row>
    <row r="128" spans="1:4" ht="15" customHeight="1">
      <c r="A128" s="55">
        <v>4</v>
      </c>
      <c r="B128" s="413" t="str">
        <f>B8</f>
        <v>Zbiory biblioteczne</v>
      </c>
      <c r="C128" s="414"/>
      <c r="D128" s="57">
        <v>0</v>
      </c>
    </row>
    <row r="129" spans="1:4" ht="15" customHeight="1">
      <c r="A129" s="45"/>
      <c r="B129" s="46"/>
      <c r="C129" s="47"/>
      <c r="D129" s="47"/>
    </row>
    <row r="130" spans="1:4" ht="15" customHeight="1">
      <c r="A130" s="411" t="s">
        <v>19</v>
      </c>
      <c r="B130" s="412"/>
      <c r="C130" s="51" t="s">
        <v>9</v>
      </c>
      <c r="D130" s="53">
        <f>'1- Jednostki Zmiana'!D12</f>
        <v>291194576</v>
      </c>
    </row>
    <row r="131" spans="1:4" ht="15" customHeight="1">
      <c r="A131" s="426" t="str">
        <f>'1- Jednostki Zmiana'!B12</f>
        <v>Powiatowe Centrum Pomocy Rodzinie</v>
      </c>
      <c r="B131" s="416"/>
      <c r="C131" s="427" t="str">
        <f>'1- Jednostki Zmiana'!C12</f>
        <v>ul. Złota 6, 27-200 Starachowice</v>
      </c>
      <c r="D131" s="418"/>
    </row>
    <row r="132" spans="1:4" ht="15" customHeight="1">
      <c r="A132" s="411" t="s">
        <v>10</v>
      </c>
      <c r="B132" s="419"/>
      <c r="C132" s="419"/>
      <c r="D132" s="412"/>
    </row>
    <row r="133" spans="1:4" ht="15" customHeight="1">
      <c r="A133" s="427" t="str">
        <f>'1- Jednostki Zmiana'!E12</f>
        <v>ul. Złota 6, 27-200 Starachowice</v>
      </c>
      <c r="B133" s="420"/>
      <c r="C133" s="420"/>
      <c r="D133" s="418"/>
    </row>
    <row r="134" spans="1:4" ht="15" customHeight="1">
      <c r="A134" s="255" t="s">
        <v>5</v>
      </c>
      <c r="B134" s="424" t="s">
        <v>1</v>
      </c>
      <c r="C134" s="425"/>
      <c r="D134" s="21" t="s">
        <v>2</v>
      </c>
    </row>
    <row r="135" spans="1:4" ht="15" customHeight="1">
      <c r="A135" s="55">
        <v>1</v>
      </c>
      <c r="B135" s="413" t="str">
        <f>B5</f>
        <v>Budynki</v>
      </c>
      <c r="C135" s="414"/>
      <c r="D135" s="57">
        <f>SUM('2-Budynki Zmiana'!J45)</f>
        <v>0</v>
      </c>
    </row>
    <row r="136" spans="1:4" ht="15" customHeight="1">
      <c r="A136" s="55">
        <v>2</v>
      </c>
      <c r="B136" s="413" t="str">
        <f>B6</f>
        <v>Budowle</v>
      </c>
      <c r="C136" s="414"/>
      <c r="D136" s="57">
        <v>0</v>
      </c>
    </row>
    <row r="137" spans="1:4" ht="15" customHeight="1">
      <c r="A137" s="55">
        <v>3</v>
      </c>
      <c r="B137" s="413" t="str">
        <f>B7</f>
        <v>Wyposażenie, urządzenia, maszyny, środki niskocenne</v>
      </c>
      <c r="C137" s="414"/>
      <c r="D137" s="57">
        <v>0</v>
      </c>
    </row>
    <row r="138" spans="1:4" ht="15" customHeight="1">
      <c r="A138" s="55">
        <v>4</v>
      </c>
      <c r="B138" s="413" t="str">
        <f>B8</f>
        <v>Zbiory biblioteczne</v>
      </c>
      <c r="C138" s="414"/>
      <c r="D138" s="57">
        <v>0</v>
      </c>
    </row>
    <row r="139" spans="1:4" ht="15" customHeight="1">
      <c r="A139" s="45"/>
      <c r="B139" s="46"/>
      <c r="C139" s="47"/>
      <c r="D139" s="48"/>
    </row>
    <row r="140" spans="1:4" ht="15" customHeight="1">
      <c r="A140" s="411" t="s">
        <v>19</v>
      </c>
      <c r="B140" s="412"/>
      <c r="C140" s="51" t="s">
        <v>9</v>
      </c>
      <c r="D140" s="53">
        <f>'1- Jednostki Zmiana'!D13</f>
        <v>291140050</v>
      </c>
    </row>
    <row r="141" spans="1:4" ht="15" customHeight="1">
      <c r="A141" s="426" t="str">
        <f>'1- Jednostki Zmiana'!B13</f>
        <v>Powiatowy Urząd Pracy</v>
      </c>
      <c r="B141" s="416"/>
      <c r="C141" s="428" t="str">
        <f>'1- Jednostki Zmiana'!C13</f>
        <v>ul. Radomska 76, 27-200 Starachowice</v>
      </c>
      <c r="D141" s="423"/>
    </row>
    <row r="142" spans="1:4" ht="15" customHeight="1">
      <c r="A142" s="411" t="s">
        <v>10</v>
      </c>
      <c r="B142" s="419"/>
      <c r="C142" s="419"/>
      <c r="D142" s="412"/>
    </row>
    <row r="143" spans="1:4" ht="15" customHeight="1">
      <c r="A143" s="428" t="str">
        <f>'1- Jednostki Zmiana'!E13</f>
        <v>ul. Radomska 76, Hutnicza 14, 27-200 Starachowice</v>
      </c>
      <c r="B143" s="422"/>
      <c r="C143" s="422"/>
      <c r="D143" s="423"/>
    </row>
    <row r="144" spans="1:4" ht="15" customHeight="1">
      <c r="A144" s="255" t="s">
        <v>5</v>
      </c>
      <c r="B144" s="424" t="s">
        <v>1</v>
      </c>
      <c r="C144" s="425"/>
      <c r="D144" s="21" t="s">
        <v>2</v>
      </c>
    </row>
    <row r="145" spans="1:4" ht="15" customHeight="1">
      <c r="A145" s="55">
        <v>1</v>
      </c>
      <c r="B145" s="413" t="str">
        <f>B5</f>
        <v>Budynki</v>
      </c>
      <c r="C145" s="414"/>
      <c r="D145" s="57">
        <f>SUM('2-Budynki Zmiana'!J47)</f>
        <v>2050800.0000000002</v>
      </c>
    </row>
    <row r="146" spans="1:4" ht="15" customHeight="1">
      <c r="A146" s="55">
        <v>2</v>
      </c>
      <c r="B146" s="413" t="str">
        <f>B6</f>
        <v>Budowle</v>
      </c>
      <c r="C146" s="414"/>
      <c r="D146" s="57">
        <v>0</v>
      </c>
    </row>
    <row r="147" spans="1:4" ht="15" customHeight="1">
      <c r="A147" s="55">
        <v>3</v>
      </c>
      <c r="B147" s="413" t="str">
        <f>B7</f>
        <v>Wyposażenie, urządzenia, maszyny, środki niskocenne</v>
      </c>
      <c r="C147" s="414"/>
      <c r="D147" s="57">
        <f>1373846.26</f>
        <v>1373846.26</v>
      </c>
    </row>
    <row r="148" spans="1:4" ht="15" customHeight="1">
      <c r="A148" s="55">
        <v>4</v>
      </c>
      <c r="B148" s="413" t="str">
        <f>B8</f>
        <v>Zbiory biblioteczne</v>
      </c>
      <c r="C148" s="414"/>
      <c r="D148" s="57">
        <v>0</v>
      </c>
    </row>
    <row r="149" spans="1:4" ht="15" customHeight="1">
      <c r="A149" s="45"/>
      <c r="B149" s="46"/>
      <c r="C149" s="47"/>
      <c r="D149" s="47"/>
    </row>
    <row r="150" spans="1:4" ht="15" customHeight="1">
      <c r="A150" s="411" t="s">
        <v>19</v>
      </c>
      <c r="B150" s="412"/>
      <c r="C150" s="51" t="s">
        <v>9</v>
      </c>
      <c r="D150" s="53">
        <f>'1- Jednostki Zmiana'!D14</f>
        <v>260442009</v>
      </c>
    </row>
    <row r="151" spans="1:4" ht="15" customHeight="1">
      <c r="A151" s="426" t="str">
        <f>'1- Jednostki Zmiana'!B14</f>
        <v>Powiatowy Zakład Aktywności Zawodowej</v>
      </c>
      <c r="B151" s="416"/>
      <c r="C151" s="427" t="str">
        <f>'1- Jednostki Zmiana'!C14</f>
        <v>Styków ul. Świętokrzyska 125,  27-200 Brody</v>
      </c>
      <c r="D151" s="418"/>
    </row>
    <row r="152" spans="1:4" ht="15" customHeight="1">
      <c r="A152" s="411" t="s">
        <v>10</v>
      </c>
      <c r="B152" s="419"/>
      <c r="C152" s="419"/>
      <c r="D152" s="412"/>
    </row>
    <row r="153" spans="1:4" ht="15" customHeight="1">
      <c r="A153" s="427" t="str">
        <f>'1- Jednostki Zmiana'!E14</f>
        <v>Styków, ul. Świętokrzyska 125, 27-200 Brody; Kałków  84a, 27-225 Pawłów</v>
      </c>
      <c r="B153" s="420"/>
      <c r="C153" s="420"/>
      <c r="D153" s="418"/>
    </row>
    <row r="154" spans="1:4" ht="15" customHeight="1">
      <c r="A154" s="255" t="s">
        <v>5</v>
      </c>
      <c r="B154" s="424" t="s">
        <v>1</v>
      </c>
      <c r="C154" s="425"/>
      <c r="D154" s="21" t="s">
        <v>2</v>
      </c>
    </row>
    <row r="155" spans="1:4" ht="15" customHeight="1">
      <c r="A155" s="55">
        <v>1</v>
      </c>
      <c r="B155" s="413" t="str">
        <f>B5</f>
        <v>Budynki</v>
      </c>
      <c r="C155" s="414"/>
      <c r="D155" s="57">
        <f>SUM('2-Budynki Zmiana'!J49:J60)</f>
        <v>3178255</v>
      </c>
    </row>
    <row r="156" spans="1:4" ht="15" customHeight="1">
      <c r="A156" s="55">
        <v>2</v>
      </c>
      <c r="B156" s="413" t="str">
        <f>B6</f>
        <v>Budowle</v>
      </c>
      <c r="C156" s="414"/>
      <c r="D156" s="57">
        <f>SUM('3-Budowle '!E11:E21)</f>
        <v>166300</v>
      </c>
    </row>
    <row r="157" spans="1:4" ht="15" customHeight="1">
      <c r="A157" s="55">
        <v>3</v>
      </c>
      <c r="B157" s="413" t="str">
        <f>B7</f>
        <v>Wyposażenie, urządzenia, maszyny, środki niskocenne</v>
      </c>
      <c r="C157" s="414"/>
      <c r="D157" s="57">
        <f>81486.81+13000+199329.01+22000+323566.18</f>
        <v>639382</v>
      </c>
    </row>
    <row r="158" spans="1:4" ht="15" customHeight="1">
      <c r="A158" s="55">
        <v>4</v>
      </c>
      <c r="B158" s="413" t="str">
        <f>B8</f>
        <v>Zbiory biblioteczne</v>
      </c>
      <c r="C158" s="414"/>
      <c r="D158" s="57">
        <v>0</v>
      </c>
    </row>
    <row r="159" spans="1:4" ht="15" customHeight="1">
      <c r="A159" s="45"/>
      <c r="B159" s="46"/>
      <c r="C159" s="47"/>
      <c r="D159" s="47"/>
    </row>
    <row r="160" spans="1:4" ht="15" customHeight="1">
      <c r="A160" s="411" t="s">
        <v>19</v>
      </c>
      <c r="B160" s="412"/>
      <c r="C160" s="51" t="s">
        <v>9</v>
      </c>
      <c r="D160" s="53">
        <f>'1- Jednostki Zmiana'!D15</f>
        <v>292445738</v>
      </c>
    </row>
    <row r="161" spans="1:4" ht="15" customHeight="1">
      <c r="A161" s="426" t="str">
        <f>'1- Jednostki Zmiana'!B15</f>
        <v>Specjalny Ośrodek Szkolno – Wychowawczy</v>
      </c>
      <c r="B161" s="416"/>
      <c r="C161" s="427" t="str">
        <f>'1- Jednostki Zmiana'!C15</f>
        <v>ul. Staszica 16, 27-200 Starachowice</v>
      </c>
      <c r="D161" s="418"/>
    </row>
    <row r="162" spans="1:4" ht="15" customHeight="1">
      <c r="A162" s="411" t="s">
        <v>10</v>
      </c>
      <c r="B162" s="419"/>
      <c r="C162" s="419"/>
      <c r="D162" s="412"/>
    </row>
    <row r="163" spans="1:4" ht="15" customHeight="1">
      <c r="A163" s="427" t="str">
        <f>'1- Jednostki Zmiana'!E15</f>
        <v>ul. Staszica 16, 27-200 Starachowice</v>
      </c>
      <c r="B163" s="420"/>
      <c r="C163" s="420"/>
      <c r="D163" s="418"/>
    </row>
    <row r="164" spans="1:4" ht="15" customHeight="1">
      <c r="A164" s="255" t="s">
        <v>5</v>
      </c>
      <c r="B164" s="424" t="s">
        <v>1</v>
      </c>
      <c r="C164" s="425"/>
      <c r="D164" s="21" t="s">
        <v>2</v>
      </c>
    </row>
    <row r="165" spans="1:4" ht="15" customHeight="1">
      <c r="A165" s="55">
        <v>1</v>
      </c>
      <c r="B165" s="413" t="str">
        <f>B5</f>
        <v>Budynki</v>
      </c>
      <c r="C165" s="414"/>
      <c r="D165" s="57">
        <f>SUM('2-Budynki Zmiana'!J62)</f>
        <v>4580000</v>
      </c>
    </row>
    <row r="166" spans="1:4" ht="15" customHeight="1">
      <c r="A166" s="55">
        <v>2</v>
      </c>
      <c r="B166" s="413" t="str">
        <f>B6</f>
        <v>Budowle</v>
      </c>
      <c r="C166" s="414"/>
      <c r="D166" s="57">
        <v>0</v>
      </c>
    </row>
    <row r="167" spans="1:4" ht="15" customHeight="1">
      <c r="A167" s="55">
        <v>3</v>
      </c>
      <c r="B167" s="413" t="str">
        <f>B7</f>
        <v>Wyposażenie, urządzenia, maszyny, środki niskocenne</v>
      </c>
      <c r="C167" s="414"/>
      <c r="D167" s="92">
        <f>472906+18684+710592</f>
        <v>1202182</v>
      </c>
    </row>
    <row r="168" spans="1:4" ht="15" customHeight="1">
      <c r="A168" s="55">
        <v>4</v>
      </c>
      <c r="B168" s="413" t="str">
        <f>B8</f>
        <v>Zbiory biblioteczne</v>
      </c>
      <c r="C168" s="414"/>
      <c r="D168" s="92">
        <f>92001</f>
        <v>92001</v>
      </c>
    </row>
    <row r="169" spans="1:4" ht="15" customHeight="1">
      <c r="A169" s="49"/>
      <c r="B169" s="50"/>
      <c r="C169" s="48"/>
      <c r="D169" s="48"/>
    </row>
    <row r="170" spans="1:4" ht="15" customHeight="1">
      <c r="A170" s="411" t="s">
        <v>19</v>
      </c>
      <c r="B170" s="412"/>
      <c r="C170" s="51" t="s">
        <v>9</v>
      </c>
      <c r="D170" s="53">
        <f>'1- Jednostki Zmiana'!D16</f>
        <v>291019637</v>
      </c>
    </row>
    <row r="171" spans="1:4" ht="15" customHeight="1">
      <c r="A171" s="426" t="str">
        <f>'1- Jednostki Zmiana'!B16</f>
        <v>Zarząd Dróg Powiatowych</v>
      </c>
      <c r="B171" s="416"/>
      <c r="C171" s="427" t="str">
        <f>'1- Jednostki Zmiana'!C16</f>
        <v>ul. Ostrowiecka 15, 27-200 Starachowice</v>
      </c>
      <c r="D171" s="418"/>
    </row>
    <row r="172" spans="1:4" ht="15" customHeight="1">
      <c r="A172" s="411" t="s">
        <v>10</v>
      </c>
      <c r="B172" s="419"/>
      <c r="C172" s="419"/>
      <c r="D172" s="412"/>
    </row>
    <row r="173" spans="1:4" ht="15" customHeight="1">
      <c r="A173" s="427" t="str">
        <f>'1- Jednostki Zmiana'!E16</f>
        <v>ul. Ostrowiecka 15, 27-200 Starachowice</v>
      </c>
      <c r="B173" s="420"/>
      <c r="C173" s="420"/>
      <c r="D173" s="418"/>
    </row>
    <row r="174" spans="1:4" ht="15" customHeight="1">
      <c r="A174" s="255" t="s">
        <v>5</v>
      </c>
      <c r="B174" s="424" t="s">
        <v>1</v>
      </c>
      <c r="C174" s="425"/>
      <c r="D174" s="21" t="s">
        <v>2</v>
      </c>
    </row>
    <row r="175" spans="1:4" ht="15" customHeight="1">
      <c r="A175" s="55">
        <v>1</v>
      </c>
      <c r="B175" s="413" t="str">
        <f>B5</f>
        <v>Budynki</v>
      </c>
      <c r="C175" s="414"/>
      <c r="D175" s="57">
        <f>SUM('2-Budynki Zmiana'!J64:J65)</f>
        <v>413960</v>
      </c>
    </row>
    <row r="176" spans="1:4" ht="15" customHeight="1">
      <c r="A176" s="55">
        <v>2</v>
      </c>
      <c r="B176" s="413" t="str">
        <f>B6</f>
        <v>Budowle</v>
      </c>
      <c r="C176" s="414"/>
      <c r="D176" s="57">
        <f>SUM('3-Budowle '!E30:E32)</f>
        <v>12866.77</v>
      </c>
    </row>
    <row r="177" spans="1:4" ht="15" customHeight="1">
      <c r="A177" s="55">
        <v>3</v>
      </c>
      <c r="B177" s="413" t="str">
        <f>B7</f>
        <v>Wyposażenie, urządzenia, maszyny, środki niskocenne</v>
      </c>
      <c r="C177" s="414"/>
      <c r="D177" s="57">
        <f>25155+9000+17836+18593.46+37524.35</f>
        <v>108108.81</v>
      </c>
    </row>
    <row r="178" spans="1:4" ht="15" customHeight="1">
      <c r="A178" s="55">
        <v>4</v>
      </c>
      <c r="B178" s="413" t="str">
        <f>B8</f>
        <v>Zbiory biblioteczne</v>
      </c>
      <c r="C178" s="414"/>
      <c r="D178" s="57">
        <v>0</v>
      </c>
    </row>
    <row r="179" spans="1:4" ht="15" customHeight="1">
      <c r="A179" s="45"/>
      <c r="B179" s="46"/>
      <c r="C179" s="47"/>
      <c r="D179" s="47"/>
    </row>
    <row r="180" spans="1:4" ht="15" customHeight="1">
      <c r="A180" s="411" t="s">
        <v>19</v>
      </c>
      <c r="B180" s="412"/>
      <c r="C180" s="51" t="s">
        <v>9</v>
      </c>
      <c r="D180" s="53">
        <f>'1- Jednostki Zmiana'!D17</f>
        <v>260085779</v>
      </c>
    </row>
    <row r="181" spans="1:4" ht="15" customHeight="1">
      <c r="A181" s="426" t="str">
        <f>'1- Jednostki Zmiana'!B17</f>
        <v xml:space="preserve"> Placówka Opiekuńczo - Wychowawcza </v>
      </c>
      <c r="B181" s="416"/>
      <c r="C181" s="427" t="str">
        <f>'1- Jednostki Zmiana'!C17</f>
        <v>ul. Radomska 72, 27-200 Starachowice</v>
      </c>
      <c r="D181" s="418"/>
    </row>
    <row r="182" spans="1:4" ht="15" customHeight="1">
      <c r="A182" s="411" t="s">
        <v>10</v>
      </c>
      <c r="B182" s="419"/>
      <c r="C182" s="419"/>
      <c r="D182" s="412"/>
    </row>
    <row r="183" spans="1:4" ht="15" customHeight="1">
      <c r="A183" s="427" t="str">
        <f>'1- Jednostki Zmiana'!E17</f>
        <v>ul. Radomska 72, 27-200 Starachowice</v>
      </c>
      <c r="B183" s="420"/>
      <c r="C183" s="420"/>
      <c r="D183" s="418"/>
    </row>
    <row r="184" spans="1:4" ht="15" customHeight="1">
      <c r="A184" s="255" t="s">
        <v>5</v>
      </c>
      <c r="B184" s="424" t="s">
        <v>1</v>
      </c>
      <c r="C184" s="425"/>
      <c r="D184" s="21" t="s">
        <v>2</v>
      </c>
    </row>
    <row r="185" spans="1:4" ht="15" customHeight="1">
      <c r="A185" s="55">
        <v>1</v>
      </c>
      <c r="B185" s="413" t="str">
        <f>B5</f>
        <v>Budynki</v>
      </c>
      <c r="C185" s="414"/>
      <c r="D185" s="57">
        <f>SUM('2-Budynki Zmiana'!J67)</f>
        <v>0</v>
      </c>
    </row>
    <row r="186" spans="1:4" ht="15" customHeight="1">
      <c r="A186" s="55">
        <v>2</v>
      </c>
      <c r="B186" s="413" t="str">
        <f>B6</f>
        <v>Budowle</v>
      </c>
      <c r="C186" s="414"/>
      <c r="D186" s="57">
        <v>0</v>
      </c>
    </row>
    <row r="187" spans="1:4" ht="15" customHeight="1">
      <c r="A187" s="55">
        <v>3</v>
      </c>
      <c r="B187" s="413" t="str">
        <f>B7</f>
        <v>Wyposażenie, urządzenia, maszyny, środki niskocenne</v>
      </c>
      <c r="C187" s="414"/>
      <c r="D187" s="57">
        <f>7294.4+27590.01+236120.87</f>
        <v>271005.27999999997</v>
      </c>
    </row>
    <row r="188" spans="1:4" ht="15" customHeight="1">
      <c r="A188" s="55">
        <v>4</v>
      </c>
      <c r="B188" s="413" t="str">
        <f>B8</f>
        <v>Zbiory biblioteczne</v>
      </c>
      <c r="C188" s="414"/>
      <c r="D188" s="57">
        <v>0</v>
      </c>
    </row>
    <row r="189" spans="1:4" ht="15" customHeight="1">
      <c r="A189" s="45"/>
      <c r="B189" s="46"/>
      <c r="C189" s="47"/>
      <c r="D189" s="47"/>
    </row>
    <row r="190" spans="1:4" ht="15" customHeight="1">
      <c r="A190" s="411" t="s">
        <v>19</v>
      </c>
      <c r="B190" s="412"/>
      <c r="C190" s="51" t="s">
        <v>9</v>
      </c>
      <c r="D190" s="53">
        <f>'1- Jednostki Zmiana'!D18</f>
        <v>292446040</v>
      </c>
    </row>
    <row r="191" spans="1:4" ht="30" customHeight="1">
      <c r="A191" s="426" t="str">
        <f>'1- Jednostki Zmiana'!B18</f>
        <v>Zespół Szkół Zawodowych Nr 1 im. mjr H. Dobrzańskiego „Hubala”</v>
      </c>
      <c r="B191" s="416"/>
      <c r="C191" s="427" t="str">
        <f>'1- Jednostki Zmiana'!C18</f>
        <v>ul. Radomska 72, 27-200 Starachowice</v>
      </c>
      <c r="D191" s="418"/>
    </row>
    <row r="192" spans="1:4" ht="15" customHeight="1">
      <c r="A192" s="411" t="s">
        <v>10</v>
      </c>
      <c r="B192" s="419"/>
      <c r="C192" s="419"/>
      <c r="D192" s="412"/>
    </row>
    <row r="193" spans="1:5" ht="15" customHeight="1">
      <c r="A193" s="427" t="str">
        <f>'1- Jednostki Zmiana'!E18</f>
        <v>ul. Radomska 72, 27-200 Starachowice</v>
      </c>
      <c r="B193" s="420"/>
      <c r="C193" s="420"/>
      <c r="D193" s="418"/>
    </row>
    <row r="194" spans="1:5" ht="15" customHeight="1">
      <c r="A194" s="255" t="s">
        <v>5</v>
      </c>
      <c r="B194" s="424" t="s">
        <v>1</v>
      </c>
      <c r="C194" s="425"/>
      <c r="D194" s="21" t="s">
        <v>2</v>
      </c>
    </row>
    <row r="195" spans="1:5" ht="15" customHeight="1">
      <c r="A195" s="58">
        <v>1</v>
      </c>
      <c r="B195" s="413" t="str">
        <f>B5</f>
        <v>Budynki</v>
      </c>
      <c r="C195" s="414"/>
      <c r="D195" s="57">
        <f>SUM('2-Budynki Zmiana'!J69:J70)</f>
        <v>12070780</v>
      </c>
    </row>
    <row r="196" spans="1:5" ht="15" customHeight="1">
      <c r="A196" s="58">
        <v>2</v>
      </c>
      <c r="B196" s="413" t="str">
        <f>B6</f>
        <v>Budowle</v>
      </c>
      <c r="C196" s="414"/>
      <c r="D196" s="57">
        <f>SUM('3-Budowle '!E22:E23)</f>
        <v>183095</v>
      </c>
    </row>
    <row r="197" spans="1:5" ht="15" customHeight="1">
      <c r="A197" s="58">
        <v>3</v>
      </c>
      <c r="B197" s="413" t="str">
        <f>B7</f>
        <v>Wyposażenie, urządzenia, maszyny, środki niskocenne</v>
      </c>
      <c r="C197" s="414"/>
      <c r="D197" s="57">
        <f>289099+207366.3+1447737.54</f>
        <v>1944202.84</v>
      </c>
    </row>
    <row r="198" spans="1:5" ht="15" customHeight="1">
      <c r="A198" s="58">
        <v>4</v>
      </c>
      <c r="B198" s="413" t="str">
        <f>B8</f>
        <v>Zbiory biblioteczne</v>
      </c>
      <c r="C198" s="414"/>
      <c r="D198" s="92">
        <v>20000</v>
      </c>
    </row>
    <row r="199" spans="1:5" ht="15" customHeight="1">
      <c r="A199" s="45"/>
      <c r="B199" s="46"/>
      <c r="C199" s="47"/>
      <c r="D199" s="47"/>
    </row>
    <row r="200" spans="1:5" ht="15" customHeight="1">
      <c r="A200" s="411" t="s">
        <v>19</v>
      </c>
      <c r="B200" s="412"/>
      <c r="C200" s="51" t="s">
        <v>9</v>
      </c>
      <c r="D200" s="53">
        <f>'1- Jednostki Zmiana'!D19</f>
        <v>292443283</v>
      </c>
    </row>
    <row r="201" spans="1:5" ht="15" customHeight="1">
      <c r="A201" s="426" t="str">
        <f>'1- Jednostki Zmiana'!B19</f>
        <v>Zespół Szkół Zawodowych Nr 2</v>
      </c>
      <c r="B201" s="416"/>
      <c r="C201" s="427" t="str">
        <f>'1- Jednostki Zmiana'!C19</f>
        <v>ul. 1-go Maja 4, 27-200 Starachowice</v>
      </c>
      <c r="D201" s="418"/>
    </row>
    <row r="202" spans="1:5" ht="15" customHeight="1">
      <c r="A202" s="411" t="s">
        <v>10</v>
      </c>
      <c r="B202" s="419"/>
      <c r="C202" s="419"/>
      <c r="D202" s="412"/>
    </row>
    <row r="203" spans="1:5" ht="15" customHeight="1">
      <c r="A203" s="427" t="str">
        <f>'1- Jednostki Zmiana'!E19</f>
        <v>ul. 1-go Maja 4, 27-200 Starachowice</v>
      </c>
      <c r="B203" s="420"/>
      <c r="C203" s="420"/>
      <c r="D203" s="418"/>
    </row>
    <row r="204" spans="1:5" ht="15" customHeight="1">
      <c r="A204" s="255" t="s">
        <v>5</v>
      </c>
      <c r="B204" s="424" t="s">
        <v>1</v>
      </c>
      <c r="C204" s="425"/>
      <c r="D204" s="21" t="s">
        <v>2</v>
      </c>
    </row>
    <row r="205" spans="1:5" ht="15" customHeight="1">
      <c r="A205" s="55">
        <v>1</v>
      </c>
      <c r="B205" s="413" t="str">
        <f>B5</f>
        <v>Budynki</v>
      </c>
      <c r="C205" s="414"/>
      <c r="D205" s="57">
        <f>SUM('2-Budynki Zmiana'!J72:J73)</f>
        <v>8658000</v>
      </c>
    </row>
    <row r="206" spans="1:5" ht="15" customHeight="1">
      <c r="A206" s="55">
        <v>2</v>
      </c>
      <c r="B206" s="413" t="str">
        <f>B6</f>
        <v>Budowle</v>
      </c>
      <c r="C206" s="414"/>
      <c r="D206" s="57">
        <f>SUM('3-Budowle '!E24:E25)</f>
        <v>449359.63</v>
      </c>
    </row>
    <row r="207" spans="1:5" ht="15" customHeight="1">
      <c r="A207" s="55">
        <v>3</v>
      </c>
      <c r="B207" s="413" t="str">
        <f>B7</f>
        <v>Wyposażenie, urządzenia, maszyny, środki niskocenne</v>
      </c>
      <c r="C207" s="414"/>
      <c r="D207" s="57">
        <f>1616975+153118</f>
        <v>1770093</v>
      </c>
      <c r="E207" s="197" t="s">
        <v>557</v>
      </c>
    </row>
    <row r="208" spans="1:5" ht="15" customHeight="1">
      <c r="A208" s="55">
        <v>4</v>
      </c>
      <c r="B208" s="413" t="str">
        <f>B8</f>
        <v>Zbiory biblioteczne</v>
      </c>
      <c r="C208" s="414"/>
      <c r="D208" s="57">
        <v>71355.75</v>
      </c>
    </row>
    <row r="209" spans="1:4" ht="15" customHeight="1">
      <c r="A209" s="45"/>
      <c r="B209" s="46"/>
      <c r="C209" s="47"/>
      <c r="D209" s="47"/>
    </row>
    <row r="210" spans="1:4" ht="15" customHeight="1">
      <c r="A210" s="411" t="s">
        <v>19</v>
      </c>
      <c r="B210" s="412"/>
      <c r="C210" s="51" t="s">
        <v>9</v>
      </c>
      <c r="D210" s="53">
        <f>'1- Jednostki Zmiana'!D20</f>
        <v>292443366</v>
      </c>
    </row>
    <row r="211" spans="1:4" ht="15" customHeight="1">
      <c r="A211" s="415" t="str">
        <f>'1- Jednostki Zmiana'!B20</f>
        <v>Zespół Szkół Zawodowych Nr 3</v>
      </c>
      <c r="B211" s="416"/>
      <c r="C211" s="417" t="str">
        <f>'1- Jednostki Zmiana'!C20</f>
        <v>ul. Szkolna 10, 27-200 Starachowice</v>
      </c>
      <c r="D211" s="418"/>
    </row>
    <row r="212" spans="1:4" ht="15" customHeight="1">
      <c r="A212" s="411" t="s">
        <v>10</v>
      </c>
      <c r="B212" s="419"/>
      <c r="C212" s="419"/>
      <c r="D212" s="412"/>
    </row>
    <row r="213" spans="1:4" ht="15" customHeight="1">
      <c r="A213" s="421" t="str">
        <f>'1- Jednostki Zmiana'!E20</f>
        <v>ul. Szkolna 10, 27-200 Starachowice</v>
      </c>
      <c r="B213" s="422"/>
      <c r="C213" s="422"/>
      <c r="D213" s="423"/>
    </row>
    <row r="214" spans="1:4" ht="15" customHeight="1">
      <c r="A214" s="255" t="s">
        <v>5</v>
      </c>
      <c r="B214" s="424" t="s">
        <v>1</v>
      </c>
      <c r="C214" s="425"/>
      <c r="D214" s="21" t="s">
        <v>2</v>
      </c>
    </row>
    <row r="215" spans="1:4" ht="15" customHeight="1">
      <c r="A215" s="52">
        <v>1</v>
      </c>
      <c r="B215" s="413" t="str">
        <f>B5</f>
        <v>Budynki</v>
      </c>
      <c r="C215" s="414"/>
      <c r="D215" s="57">
        <f>SUM('2-Budynki Zmiana'!J75:J77)</f>
        <v>10274400</v>
      </c>
    </row>
    <row r="216" spans="1:4" ht="15" customHeight="1">
      <c r="A216" s="52">
        <v>2</v>
      </c>
      <c r="B216" s="413" t="str">
        <f>B6</f>
        <v>Budowle</v>
      </c>
      <c r="C216" s="414"/>
      <c r="D216" s="57">
        <f>SUM('3-Budowle '!E26:E29)</f>
        <v>145483.39000000001</v>
      </c>
    </row>
    <row r="217" spans="1:4" ht="15" customHeight="1">
      <c r="A217" s="52">
        <v>3</v>
      </c>
      <c r="B217" s="413" t="str">
        <f>B7</f>
        <v>Wyposażenie, urządzenia, maszyny, środki niskocenne</v>
      </c>
      <c r="C217" s="414"/>
      <c r="D217" s="57">
        <f>398788.69</f>
        <v>398788.69</v>
      </c>
    </row>
    <row r="218" spans="1:4" ht="15" customHeight="1">
      <c r="A218" s="52">
        <v>4</v>
      </c>
      <c r="B218" s="413" t="str">
        <f>B8</f>
        <v>Zbiory biblioteczne</v>
      </c>
      <c r="C218" s="414"/>
      <c r="D218" s="57">
        <v>47593.03</v>
      </c>
    </row>
    <row r="219" spans="1:4" ht="15" customHeight="1">
      <c r="A219" s="45"/>
      <c r="B219" s="46"/>
      <c r="C219" s="47"/>
      <c r="D219" s="47"/>
    </row>
    <row r="220" spans="1:4" ht="15" customHeight="1">
      <c r="A220" s="411" t="s">
        <v>19</v>
      </c>
      <c r="B220" s="412"/>
      <c r="C220" s="51" t="s">
        <v>9</v>
      </c>
      <c r="D220" s="53">
        <f>'1- Jednostki Zmiana'!D21</f>
        <v>366015469</v>
      </c>
    </row>
    <row r="221" spans="1:4" ht="15" customHeight="1">
      <c r="A221" s="415" t="str">
        <f>'1- Jednostki Zmiana'!B21</f>
        <v>Powiatowy Środowiskowy Dom Samopomocy w Starachowicach</v>
      </c>
      <c r="B221" s="416"/>
      <c r="C221" s="417" t="str">
        <f>'1- Jednostki Zmiana'!C21</f>
        <v>ul. Batalionów Chłopskich 29, 27-200 Starachowice</v>
      </c>
      <c r="D221" s="418"/>
    </row>
    <row r="222" spans="1:4" ht="15" customHeight="1">
      <c r="A222" s="411" t="s">
        <v>10</v>
      </c>
      <c r="B222" s="419"/>
      <c r="C222" s="419"/>
      <c r="D222" s="412"/>
    </row>
    <row r="223" spans="1:4" ht="15" customHeight="1">
      <c r="A223" s="417" t="str">
        <f>'1- Jednostki Zmiana'!E21</f>
        <v>ul. Batalionów Chłopskich 29, 27-200 Starachowice</v>
      </c>
      <c r="B223" s="420"/>
      <c r="C223" s="420"/>
      <c r="D223" s="418"/>
    </row>
    <row r="224" spans="1:4" ht="15" customHeight="1">
      <c r="A224" s="255" t="s">
        <v>5</v>
      </c>
      <c r="B224" s="424" t="s">
        <v>1</v>
      </c>
      <c r="C224" s="425"/>
      <c r="D224" s="21" t="s">
        <v>2</v>
      </c>
    </row>
    <row r="225" spans="1:4" ht="15" customHeight="1">
      <c r="A225" s="58">
        <v>1</v>
      </c>
      <c r="B225" s="409" t="str">
        <f>B5</f>
        <v>Budynki</v>
      </c>
      <c r="C225" s="410"/>
      <c r="D225" s="92">
        <f>SUM('2-Budynki Zmiana'!J79)</f>
        <v>2185422.13</v>
      </c>
    </row>
    <row r="226" spans="1:4" ht="15" customHeight="1">
      <c r="A226" s="58">
        <v>2</v>
      </c>
      <c r="B226" s="409" t="str">
        <f>B6</f>
        <v>Budowle</v>
      </c>
      <c r="C226" s="410"/>
      <c r="D226" s="92">
        <f>SUM('3-Budowle '!E33:E37)</f>
        <v>21789.449999999997</v>
      </c>
    </row>
    <row r="227" spans="1:4" ht="15" customHeight="1">
      <c r="A227" s="58">
        <v>3</v>
      </c>
      <c r="B227" s="409" t="str">
        <f>B7</f>
        <v>Wyposażenie, urządzenia, maszyny, środki niskocenne</v>
      </c>
      <c r="C227" s="410"/>
      <c r="D227" s="92">
        <f>70516.55+20417.27</f>
        <v>90933.82</v>
      </c>
    </row>
    <row r="228" spans="1:4" ht="15" customHeight="1">
      <c r="A228" s="58">
        <v>4</v>
      </c>
      <c r="B228" s="409" t="str">
        <f>B8</f>
        <v>Zbiory biblioteczne</v>
      </c>
      <c r="C228" s="410"/>
      <c r="D228" s="92">
        <v>0</v>
      </c>
    </row>
    <row r="230" spans="1:4" ht="15" customHeight="1">
      <c r="A230" s="24"/>
      <c r="B230" s="24"/>
      <c r="C230" s="25"/>
      <c r="D230" s="26"/>
    </row>
    <row r="231" spans="1:4" ht="15" customHeight="1">
      <c r="A231" s="27"/>
      <c r="B231" s="27"/>
      <c r="C231" s="27"/>
      <c r="D231" s="27"/>
    </row>
    <row r="232" spans="1:4" ht="15" customHeight="1">
      <c r="A232" s="24"/>
      <c r="B232" s="24"/>
      <c r="C232" s="24"/>
      <c r="D232" s="24"/>
    </row>
    <row r="233" spans="1:4" ht="15" customHeight="1">
      <c r="A233" s="27"/>
      <c r="B233" s="27"/>
      <c r="C233" s="27"/>
      <c r="D233" s="27"/>
    </row>
    <row r="234" spans="1:4" ht="15" customHeight="1">
      <c r="A234" s="28"/>
      <c r="B234" s="28"/>
      <c r="C234" s="28"/>
      <c r="D234" s="29"/>
    </row>
    <row r="235" spans="1:4" ht="15" customHeight="1">
      <c r="A235" s="30"/>
      <c r="B235" s="31"/>
      <c r="C235" s="31"/>
      <c r="D235" s="32"/>
    </row>
    <row r="236" spans="1:4" ht="15" customHeight="1">
      <c r="A236" s="30"/>
      <c r="B236" s="31"/>
      <c r="C236" s="31"/>
      <c r="D236" s="32"/>
    </row>
    <row r="237" spans="1:4" ht="15" customHeight="1">
      <c r="A237" s="30"/>
      <c r="B237" s="31"/>
      <c r="C237" s="31"/>
      <c r="D237" s="32"/>
    </row>
    <row r="238" spans="1:4" ht="15" customHeight="1">
      <c r="A238" s="30"/>
      <c r="B238" s="31"/>
      <c r="C238" s="31"/>
      <c r="D238" s="32"/>
    </row>
    <row r="239" spans="1:4" ht="15" customHeight="1">
      <c r="A239" s="30"/>
      <c r="B239" s="31"/>
      <c r="C239" s="31"/>
      <c r="D239" s="33"/>
    </row>
    <row r="240" spans="1:4" ht="15" customHeight="1">
      <c r="A240" s="34"/>
      <c r="B240" s="35"/>
      <c r="C240" s="36"/>
      <c r="D240" s="36"/>
    </row>
    <row r="241" spans="1:4" ht="15" customHeight="1">
      <c r="A241" s="24"/>
      <c r="B241" s="24"/>
      <c r="C241" s="25"/>
      <c r="D241" s="26"/>
    </row>
    <row r="242" spans="1:4" ht="15" customHeight="1">
      <c r="A242" s="27"/>
      <c r="B242" s="27"/>
      <c r="C242" s="27"/>
      <c r="D242" s="27"/>
    </row>
    <row r="243" spans="1:4" ht="15" customHeight="1">
      <c r="A243" s="24"/>
      <c r="B243" s="24"/>
      <c r="C243" s="24"/>
      <c r="D243" s="24"/>
    </row>
    <row r="244" spans="1:4" ht="15" customHeight="1">
      <c r="A244" s="27"/>
      <c r="B244" s="27"/>
      <c r="C244" s="27"/>
      <c r="D244" s="27"/>
    </row>
    <row r="245" spans="1:4" ht="15" customHeight="1">
      <c r="A245" s="28"/>
      <c r="B245" s="28"/>
      <c r="C245" s="28"/>
      <c r="D245" s="29"/>
    </row>
    <row r="246" spans="1:4" ht="15" customHeight="1">
      <c r="A246" s="30"/>
      <c r="B246" s="31"/>
      <c r="C246" s="31"/>
      <c r="D246" s="32"/>
    </row>
    <row r="247" spans="1:4" ht="15" customHeight="1">
      <c r="A247" s="30"/>
      <c r="B247" s="31"/>
      <c r="C247" s="31"/>
      <c r="D247" s="32"/>
    </row>
    <row r="248" spans="1:4" ht="15" customHeight="1">
      <c r="A248" s="30"/>
      <c r="B248" s="31"/>
      <c r="C248" s="31"/>
      <c r="D248" s="32"/>
    </row>
    <row r="249" spans="1:4" ht="15" customHeight="1">
      <c r="A249" s="30"/>
      <c r="B249" s="31"/>
      <c r="C249" s="31"/>
      <c r="D249" s="32"/>
    </row>
    <row r="250" spans="1:4" ht="15" customHeight="1">
      <c r="A250" s="30"/>
      <c r="B250" s="31"/>
      <c r="C250" s="31"/>
      <c r="D250" s="33"/>
    </row>
    <row r="251" spans="1:4" ht="15" customHeight="1">
      <c r="A251" s="34"/>
      <c r="B251" s="35"/>
      <c r="C251" s="36"/>
      <c r="D251" s="36"/>
    </row>
    <row r="252" spans="1:4" ht="15" customHeight="1">
      <c r="A252" s="24"/>
      <c r="B252" s="24"/>
      <c r="C252" s="25"/>
      <c r="D252" s="26"/>
    </row>
    <row r="253" spans="1:4" ht="15" customHeight="1">
      <c r="A253" s="27"/>
      <c r="B253" s="27"/>
      <c r="C253" s="27"/>
      <c r="D253" s="27"/>
    </row>
    <row r="254" spans="1:4" ht="15" customHeight="1">
      <c r="A254" s="24"/>
      <c r="B254" s="24"/>
      <c r="C254" s="24"/>
      <c r="D254" s="24"/>
    </row>
    <row r="255" spans="1:4" ht="15" customHeight="1">
      <c r="A255" s="27"/>
      <c r="B255" s="27"/>
      <c r="C255" s="27"/>
      <c r="D255" s="27"/>
    </row>
    <row r="256" spans="1:4" ht="15" customHeight="1">
      <c r="A256" s="28"/>
      <c r="B256" s="28"/>
      <c r="C256" s="28"/>
      <c r="D256" s="29"/>
    </row>
    <row r="257" spans="1:4" ht="15" customHeight="1">
      <c r="A257" s="30"/>
      <c r="B257" s="31"/>
      <c r="C257" s="31"/>
      <c r="D257" s="32"/>
    </row>
    <row r="258" spans="1:4" ht="15" customHeight="1">
      <c r="A258" s="30"/>
      <c r="B258" s="31"/>
      <c r="C258" s="31"/>
      <c r="D258" s="32"/>
    </row>
    <row r="259" spans="1:4" ht="15" customHeight="1">
      <c r="A259" s="30"/>
      <c r="B259" s="31"/>
      <c r="C259" s="31"/>
      <c r="D259" s="32"/>
    </row>
    <row r="260" spans="1:4" ht="15" customHeight="1">
      <c r="A260" s="30"/>
      <c r="B260" s="31"/>
      <c r="C260" s="31"/>
      <c r="D260" s="32"/>
    </row>
    <row r="261" spans="1:4" ht="15" customHeight="1">
      <c r="A261" s="30"/>
      <c r="B261" s="31"/>
      <c r="C261" s="31"/>
      <c r="D261" s="33"/>
    </row>
    <row r="262" spans="1:4" ht="15" customHeight="1">
      <c r="A262" s="34"/>
      <c r="B262" s="35"/>
      <c r="C262" s="36"/>
      <c r="D262" s="36"/>
    </row>
    <row r="263" spans="1:4" ht="15" customHeight="1">
      <c r="A263" s="24"/>
      <c r="B263" s="24"/>
      <c r="C263" s="25"/>
      <c r="D263" s="26"/>
    </row>
    <row r="264" spans="1:4" ht="15" customHeight="1">
      <c r="A264" s="27"/>
      <c r="B264" s="27"/>
      <c r="C264" s="27"/>
      <c r="D264" s="27"/>
    </row>
    <row r="265" spans="1:4" ht="15" customHeight="1">
      <c r="A265" s="24"/>
      <c r="B265" s="24"/>
      <c r="C265" s="24"/>
      <c r="D265" s="24"/>
    </row>
    <row r="266" spans="1:4" ht="15" customHeight="1">
      <c r="A266" s="27"/>
      <c r="B266" s="27"/>
      <c r="C266" s="27"/>
      <c r="D266" s="27"/>
    </row>
    <row r="267" spans="1:4" ht="15" customHeight="1">
      <c r="A267" s="28"/>
      <c r="B267" s="28"/>
      <c r="C267" s="28"/>
      <c r="D267" s="29"/>
    </row>
    <row r="268" spans="1:4" ht="15" customHeight="1">
      <c r="A268" s="30"/>
      <c r="B268" s="31"/>
      <c r="C268" s="31"/>
      <c r="D268" s="32"/>
    </row>
    <row r="269" spans="1:4" ht="15" customHeight="1">
      <c r="A269" s="30"/>
      <c r="B269" s="31"/>
      <c r="C269" s="31"/>
      <c r="D269" s="32"/>
    </row>
    <row r="270" spans="1:4" ht="15" customHeight="1">
      <c r="A270" s="30"/>
      <c r="B270" s="31"/>
      <c r="C270" s="31"/>
      <c r="D270" s="32"/>
    </row>
    <row r="271" spans="1:4" ht="15" customHeight="1">
      <c r="A271" s="30"/>
      <c r="B271" s="31"/>
      <c r="C271" s="31"/>
      <c r="D271" s="32"/>
    </row>
    <row r="272" spans="1:4" ht="15" customHeight="1">
      <c r="A272" s="30"/>
      <c r="B272" s="31"/>
      <c r="C272" s="31"/>
      <c r="D272" s="33"/>
    </row>
    <row r="273" spans="1:4" ht="15" customHeight="1">
      <c r="A273" s="34"/>
      <c r="B273" s="35"/>
      <c r="C273" s="36"/>
      <c r="D273" s="36"/>
    </row>
    <row r="274" spans="1:4" ht="15" customHeight="1">
      <c r="A274" s="24"/>
      <c r="B274" s="24"/>
      <c r="C274" s="25"/>
      <c r="D274" s="26"/>
    </row>
    <row r="275" spans="1:4" ht="15" customHeight="1">
      <c r="A275" s="27"/>
      <c r="B275" s="27"/>
      <c r="C275" s="27"/>
      <c r="D275" s="27"/>
    </row>
    <row r="276" spans="1:4" ht="15" customHeight="1">
      <c r="A276" s="24"/>
      <c r="B276" s="24"/>
      <c r="C276" s="24"/>
      <c r="D276" s="24"/>
    </row>
    <row r="277" spans="1:4" ht="15" customHeight="1">
      <c r="A277" s="27"/>
      <c r="B277" s="27"/>
      <c r="C277" s="27"/>
      <c r="D277" s="27"/>
    </row>
    <row r="278" spans="1:4" ht="15" customHeight="1">
      <c r="A278" s="28"/>
      <c r="B278" s="28"/>
      <c r="C278" s="28"/>
      <c r="D278" s="29"/>
    </row>
    <row r="279" spans="1:4" ht="15" customHeight="1">
      <c r="A279" s="30"/>
      <c r="B279" s="31"/>
      <c r="C279" s="31"/>
      <c r="D279" s="32"/>
    </row>
    <row r="280" spans="1:4" ht="15" customHeight="1">
      <c r="A280" s="30"/>
      <c r="B280" s="31"/>
      <c r="C280" s="31"/>
      <c r="D280" s="32"/>
    </row>
    <row r="281" spans="1:4" ht="15" customHeight="1">
      <c r="A281" s="30"/>
      <c r="B281" s="31"/>
      <c r="C281" s="31"/>
      <c r="D281" s="32"/>
    </row>
    <row r="282" spans="1:4" ht="15" customHeight="1">
      <c r="A282" s="30"/>
      <c r="B282" s="31"/>
      <c r="C282" s="31"/>
      <c r="D282" s="32"/>
    </row>
    <row r="283" spans="1:4" ht="15" customHeight="1">
      <c r="A283" s="30"/>
      <c r="B283" s="31"/>
      <c r="C283" s="31"/>
      <c r="D283" s="33"/>
    </row>
    <row r="284" spans="1:4" ht="15" customHeight="1">
      <c r="A284" s="34"/>
      <c r="B284" s="35"/>
      <c r="C284" s="36"/>
      <c r="D284" s="36"/>
    </row>
    <row r="285" spans="1:4" ht="15" customHeight="1">
      <c r="A285" s="24"/>
      <c r="B285" s="24"/>
      <c r="C285" s="25"/>
      <c r="D285" s="26"/>
    </row>
    <row r="286" spans="1:4" ht="15" customHeight="1">
      <c r="A286" s="27"/>
      <c r="B286" s="27"/>
      <c r="C286" s="27"/>
      <c r="D286" s="27"/>
    </row>
    <row r="287" spans="1:4" ht="15" customHeight="1">
      <c r="A287" s="24"/>
      <c r="B287" s="24"/>
      <c r="C287" s="24"/>
      <c r="D287" s="24"/>
    </row>
    <row r="288" spans="1:4" ht="15" customHeight="1">
      <c r="A288" s="27"/>
      <c r="B288" s="27"/>
      <c r="C288" s="27"/>
      <c r="D288" s="27"/>
    </row>
    <row r="289" spans="1:4" ht="15" customHeight="1">
      <c r="A289" s="28"/>
      <c r="B289" s="28"/>
      <c r="C289" s="28"/>
      <c r="D289" s="29"/>
    </row>
    <row r="290" spans="1:4" ht="15" customHeight="1">
      <c r="A290" s="30"/>
      <c r="B290" s="31"/>
      <c r="C290" s="31"/>
      <c r="D290" s="32"/>
    </row>
    <row r="291" spans="1:4" ht="15" customHeight="1">
      <c r="A291" s="30"/>
      <c r="B291" s="31"/>
      <c r="C291" s="31"/>
      <c r="D291" s="32"/>
    </row>
    <row r="292" spans="1:4" ht="15" customHeight="1">
      <c r="A292" s="30"/>
      <c r="B292" s="31"/>
      <c r="C292" s="31"/>
      <c r="D292" s="32"/>
    </row>
    <row r="293" spans="1:4" ht="15" customHeight="1">
      <c r="A293" s="30"/>
      <c r="B293" s="31"/>
      <c r="C293" s="31"/>
      <c r="D293" s="32"/>
    </row>
    <row r="294" spans="1:4" ht="15" customHeight="1">
      <c r="A294" s="30"/>
      <c r="B294" s="31"/>
      <c r="C294" s="31"/>
      <c r="D294" s="33"/>
    </row>
    <row r="295" spans="1:4" ht="15" customHeight="1">
      <c r="A295" s="34"/>
      <c r="B295" s="35"/>
      <c r="C295" s="36"/>
      <c r="D295" s="36"/>
    </row>
    <row r="296" spans="1:4" ht="15" customHeight="1">
      <c r="A296" s="34"/>
      <c r="B296" s="35"/>
      <c r="C296" s="36"/>
      <c r="D296" s="36"/>
    </row>
    <row r="297" spans="1:4" ht="15" customHeight="1">
      <c r="A297" s="34"/>
      <c r="B297" s="35"/>
      <c r="C297" s="36"/>
      <c r="D297" s="36"/>
    </row>
    <row r="298" spans="1:4" ht="15" customHeight="1">
      <c r="A298" s="34"/>
      <c r="B298" s="35"/>
      <c r="C298" s="36"/>
      <c r="D298" s="36"/>
    </row>
    <row r="299" spans="1:4" ht="15" customHeight="1">
      <c r="A299" s="34"/>
      <c r="B299" s="35"/>
      <c r="C299" s="36"/>
      <c r="D299" s="36"/>
    </row>
    <row r="300" spans="1:4" ht="15" customHeight="1">
      <c r="A300" s="34"/>
      <c r="B300" s="35"/>
      <c r="C300" s="36"/>
      <c r="D300" s="36"/>
    </row>
    <row r="301" spans="1:4" ht="15" customHeight="1">
      <c r="A301" s="34"/>
      <c r="B301" s="35"/>
      <c r="C301" s="36"/>
      <c r="D301" s="36"/>
    </row>
    <row r="302" spans="1:4" ht="15" customHeight="1">
      <c r="A302" s="34"/>
      <c r="B302" s="35"/>
      <c r="C302" s="36"/>
      <c r="D302" s="36"/>
    </row>
    <row r="303" spans="1:4" ht="15" customHeight="1">
      <c r="A303" s="34"/>
      <c r="B303" s="35"/>
      <c r="C303" s="36"/>
      <c r="D303" s="36"/>
    </row>
    <row r="304" spans="1:4" ht="15" customHeight="1">
      <c r="A304" s="34"/>
      <c r="B304" s="35"/>
      <c r="C304" s="36"/>
      <c r="D304" s="36"/>
    </row>
    <row r="305" spans="1:4" ht="15" customHeight="1">
      <c r="A305" s="34"/>
      <c r="B305" s="35"/>
      <c r="C305" s="36"/>
      <c r="D305" s="36"/>
    </row>
    <row r="306" spans="1:4" ht="15" customHeight="1">
      <c r="A306" s="34"/>
      <c r="B306" s="35"/>
      <c r="C306" s="36"/>
      <c r="D306" s="36"/>
    </row>
    <row r="307" spans="1:4" ht="15" customHeight="1">
      <c r="A307" s="34"/>
      <c r="B307" s="35"/>
      <c r="C307" s="36"/>
      <c r="D307" s="36"/>
    </row>
    <row r="308" spans="1:4" ht="15" customHeight="1">
      <c r="A308" s="34"/>
      <c r="B308" s="35"/>
      <c r="C308" s="36"/>
      <c r="D308" s="36"/>
    </row>
    <row r="309" spans="1:4" ht="15" customHeight="1">
      <c r="A309" s="34"/>
      <c r="B309" s="35"/>
      <c r="C309" s="36"/>
      <c r="D309" s="36"/>
    </row>
    <row r="310" spans="1:4" ht="15" customHeight="1">
      <c r="A310" s="34"/>
      <c r="B310" s="35"/>
      <c r="C310" s="36"/>
      <c r="D310" s="36"/>
    </row>
    <row r="311" spans="1:4" ht="15" customHeight="1">
      <c r="A311" s="34"/>
      <c r="B311" s="35"/>
      <c r="C311" s="36"/>
      <c r="D311" s="36"/>
    </row>
    <row r="312" spans="1:4" ht="15" customHeight="1">
      <c r="A312" s="34"/>
      <c r="B312" s="35"/>
      <c r="C312" s="36"/>
      <c r="D312" s="36"/>
    </row>
    <row r="313" spans="1:4" ht="15" customHeight="1">
      <c r="A313" s="34"/>
      <c r="B313" s="35"/>
      <c r="C313" s="36"/>
      <c r="D313" s="36"/>
    </row>
    <row r="314" spans="1:4" ht="15" customHeight="1">
      <c r="A314" s="34"/>
      <c r="B314" s="35"/>
      <c r="C314" s="36"/>
      <c r="D314" s="36"/>
    </row>
    <row r="315" spans="1:4" ht="15" customHeight="1">
      <c r="A315" s="34"/>
      <c r="B315" s="35"/>
      <c r="C315" s="36"/>
      <c r="D315" s="36"/>
    </row>
    <row r="316" spans="1:4" ht="15" customHeight="1">
      <c r="A316" s="34"/>
      <c r="B316" s="35"/>
      <c r="C316" s="36"/>
      <c r="D316" s="36"/>
    </row>
    <row r="317" spans="1:4" ht="15" customHeight="1">
      <c r="A317" s="34"/>
      <c r="B317" s="35"/>
      <c r="C317" s="36"/>
      <c r="D317" s="36"/>
    </row>
    <row r="318" spans="1:4" ht="15" customHeight="1">
      <c r="A318" s="34"/>
      <c r="B318" s="35"/>
      <c r="C318" s="36"/>
      <c r="D318" s="36"/>
    </row>
    <row r="319" spans="1:4" ht="15" customHeight="1">
      <c r="A319" s="34"/>
      <c r="B319" s="35"/>
      <c r="C319" s="36"/>
      <c r="D319" s="36"/>
    </row>
    <row r="320" spans="1:4" ht="15" customHeight="1">
      <c r="A320" s="34"/>
      <c r="B320" s="35"/>
      <c r="C320" s="36"/>
      <c r="D320" s="36"/>
    </row>
    <row r="321" spans="1:4" ht="15" customHeight="1">
      <c r="A321" s="34"/>
      <c r="B321" s="35"/>
      <c r="C321" s="36"/>
      <c r="D321" s="36"/>
    </row>
    <row r="322" spans="1:4" ht="15" customHeight="1">
      <c r="A322" s="34"/>
      <c r="B322" s="35"/>
      <c r="C322" s="36"/>
      <c r="D322" s="36"/>
    </row>
    <row r="323" spans="1:4" ht="15" customHeight="1">
      <c r="A323" s="34"/>
      <c r="B323" s="35"/>
      <c r="C323" s="36"/>
      <c r="D323" s="36"/>
    </row>
    <row r="324" spans="1:4" ht="15" customHeight="1">
      <c r="A324" s="34"/>
      <c r="B324" s="35"/>
      <c r="C324" s="36"/>
      <c r="D324" s="36"/>
    </row>
    <row r="325" spans="1:4" ht="15" customHeight="1">
      <c r="A325" s="34"/>
      <c r="B325" s="35"/>
      <c r="C325" s="36"/>
      <c r="D325" s="36"/>
    </row>
    <row r="326" spans="1:4" ht="15" customHeight="1">
      <c r="A326" s="34"/>
      <c r="B326" s="35"/>
      <c r="C326" s="36"/>
      <c r="D326" s="36"/>
    </row>
    <row r="327" spans="1:4" ht="15" customHeight="1">
      <c r="A327" s="34"/>
      <c r="B327" s="35"/>
      <c r="C327" s="36"/>
      <c r="D327" s="36"/>
    </row>
    <row r="328" spans="1:4" ht="15" customHeight="1">
      <c r="A328" s="34"/>
      <c r="B328" s="35"/>
      <c r="C328" s="36"/>
      <c r="D328" s="36"/>
    </row>
    <row r="329" spans="1:4" ht="15" customHeight="1">
      <c r="A329" s="34"/>
      <c r="B329" s="35"/>
      <c r="C329" s="36"/>
      <c r="D329" s="36"/>
    </row>
    <row r="330" spans="1:4" ht="15" customHeight="1">
      <c r="A330" s="34"/>
      <c r="B330" s="35"/>
      <c r="C330" s="36"/>
      <c r="D330" s="36"/>
    </row>
    <row r="331" spans="1:4" ht="15" customHeight="1">
      <c r="A331" s="34"/>
      <c r="B331" s="35"/>
      <c r="C331" s="36"/>
      <c r="D331" s="36"/>
    </row>
    <row r="332" spans="1:4" ht="15" customHeight="1">
      <c r="A332" s="34"/>
      <c r="B332" s="35"/>
      <c r="C332" s="36"/>
      <c r="D332" s="36"/>
    </row>
    <row r="333" spans="1:4" ht="15" customHeight="1">
      <c r="A333" s="34"/>
      <c r="B333" s="35"/>
      <c r="C333" s="36"/>
      <c r="D333" s="36"/>
    </row>
    <row r="334" spans="1:4" ht="15" customHeight="1">
      <c r="A334" s="34"/>
      <c r="B334" s="35"/>
      <c r="C334" s="36"/>
      <c r="D334" s="36"/>
    </row>
    <row r="335" spans="1:4" ht="15" customHeight="1">
      <c r="A335" s="34"/>
      <c r="B335" s="35"/>
      <c r="C335" s="36"/>
      <c r="D335" s="36"/>
    </row>
    <row r="336" spans="1:4" ht="15" customHeight="1">
      <c r="A336" s="34"/>
      <c r="B336" s="35"/>
      <c r="C336" s="36"/>
      <c r="D336" s="36"/>
    </row>
    <row r="337" spans="1:4" ht="15" customHeight="1">
      <c r="A337" s="34"/>
      <c r="B337" s="35"/>
      <c r="C337" s="36"/>
      <c r="D337" s="36"/>
    </row>
    <row r="338" spans="1:4" ht="15" customHeight="1">
      <c r="A338" s="34"/>
      <c r="B338" s="35"/>
      <c r="C338" s="36"/>
      <c r="D338" s="36"/>
    </row>
    <row r="339" spans="1:4" ht="15" customHeight="1">
      <c r="A339" s="34"/>
      <c r="B339" s="35"/>
      <c r="C339" s="36"/>
      <c r="D339" s="36"/>
    </row>
    <row r="340" spans="1:4" ht="15" customHeight="1">
      <c r="A340" s="34"/>
      <c r="B340" s="35"/>
      <c r="C340" s="36"/>
      <c r="D340" s="36"/>
    </row>
    <row r="341" spans="1:4" ht="15" customHeight="1">
      <c r="A341" s="34"/>
      <c r="B341" s="35"/>
      <c r="C341" s="36"/>
      <c r="D341" s="36"/>
    </row>
    <row r="342" spans="1:4" ht="15" customHeight="1">
      <c r="A342" s="34"/>
      <c r="B342" s="35"/>
      <c r="C342" s="36"/>
      <c r="D342" s="36"/>
    </row>
    <row r="343" spans="1:4" ht="15" customHeight="1">
      <c r="A343" s="34"/>
      <c r="B343" s="35"/>
      <c r="C343" s="36"/>
      <c r="D343" s="36"/>
    </row>
    <row r="344" spans="1:4" ht="15" customHeight="1">
      <c r="A344" s="34"/>
      <c r="B344" s="35"/>
      <c r="C344" s="36"/>
      <c r="D344" s="36"/>
    </row>
    <row r="345" spans="1:4" ht="15" customHeight="1">
      <c r="A345" s="34"/>
      <c r="B345" s="35"/>
      <c r="C345" s="36"/>
      <c r="D345" s="36"/>
    </row>
    <row r="346" spans="1:4" ht="15" customHeight="1">
      <c r="A346" s="34"/>
      <c r="B346" s="35"/>
      <c r="C346" s="36"/>
      <c r="D346" s="36"/>
    </row>
    <row r="347" spans="1:4" ht="15" customHeight="1">
      <c r="A347" s="34"/>
      <c r="B347" s="35"/>
      <c r="C347" s="36"/>
      <c r="D347" s="36"/>
    </row>
    <row r="348" spans="1:4" ht="15" customHeight="1">
      <c r="A348" s="34"/>
      <c r="B348" s="35"/>
      <c r="C348" s="36"/>
      <c r="D348" s="36"/>
    </row>
    <row r="349" spans="1:4" ht="15" customHeight="1">
      <c r="A349" s="34"/>
      <c r="B349" s="35"/>
      <c r="C349" s="36"/>
      <c r="D349" s="36"/>
    </row>
    <row r="350" spans="1:4" ht="15" customHeight="1">
      <c r="A350" s="34"/>
      <c r="B350" s="35"/>
      <c r="C350" s="36"/>
      <c r="D350" s="36"/>
    </row>
    <row r="351" spans="1:4" ht="15" customHeight="1">
      <c r="A351" s="34"/>
      <c r="B351" s="35"/>
      <c r="C351" s="36"/>
      <c r="D351" s="36"/>
    </row>
    <row r="352" spans="1:4" ht="15" customHeight="1">
      <c r="A352" s="34"/>
      <c r="B352" s="35"/>
      <c r="C352" s="36"/>
      <c r="D352" s="36"/>
    </row>
    <row r="353" spans="1:4" ht="15" customHeight="1">
      <c r="A353" s="34"/>
      <c r="B353" s="35"/>
      <c r="C353" s="36"/>
      <c r="D353" s="36"/>
    </row>
    <row r="354" spans="1:4" ht="15" customHeight="1">
      <c r="A354" s="34"/>
      <c r="B354" s="35"/>
      <c r="C354" s="36"/>
      <c r="D354" s="36"/>
    </row>
    <row r="355" spans="1:4" ht="15" customHeight="1">
      <c r="A355" s="34"/>
      <c r="B355" s="35"/>
      <c r="C355" s="36"/>
      <c r="D355" s="36"/>
    </row>
    <row r="356" spans="1:4" ht="15" customHeight="1">
      <c r="A356" s="34"/>
      <c r="B356" s="35"/>
      <c r="C356" s="36"/>
      <c r="D356" s="36"/>
    </row>
    <row r="357" spans="1:4" ht="15" customHeight="1">
      <c r="A357" s="34"/>
      <c r="B357" s="35"/>
      <c r="C357" s="36"/>
      <c r="D357" s="36"/>
    </row>
    <row r="358" spans="1:4" ht="15" customHeight="1">
      <c r="A358" s="34"/>
      <c r="B358" s="35"/>
      <c r="C358" s="36"/>
      <c r="D358" s="36"/>
    </row>
    <row r="359" spans="1:4" ht="15" customHeight="1">
      <c r="A359" s="34"/>
      <c r="B359" s="35"/>
      <c r="C359" s="36"/>
      <c r="D359" s="36"/>
    </row>
    <row r="360" spans="1:4" ht="15" customHeight="1">
      <c r="A360" s="34"/>
      <c r="B360" s="35"/>
      <c r="C360" s="36"/>
      <c r="D360" s="36"/>
    </row>
    <row r="361" spans="1:4" ht="15" customHeight="1">
      <c r="A361" s="34"/>
      <c r="B361" s="35"/>
      <c r="C361" s="36"/>
      <c r="D361" s="36"/>
    </row>
    <row r="362" spans="1:4" ht="15" customHeight="1">
      <c r="A362" s="34"/>
      <c r="B362" s="35"/>
      <c r="C362" s="36"/>
      <c r="D362" s="36"/>
    </row>
    <row r="363" spans="1:4" ht="15" customHeight="1">
      <c r="A363" s="34"/>
      <c r="B363" s="35"/>
      <c r="C363" s="36"/>
      <c r="D363" s="36"/>
    </row>
    <row r="364" spans="1:4" ht="15" customHeight="1">
      <c r="A364" s="34"/>
      <c r="B364" s="35"/>
      <c r="C364" s="36"/>
      <c r="D364" s="36"/>
    </row>
    <row r="365" spans="1:4" ht="15" customHeight="1">
      <c r="A365" s="34"/>
      <c r="B365" s="35"/>
      <c r="C365" s="36"/>
      <c r="D365" s="36"/>
    </row>
    <row r="366" spans="1:4" ht="15" customHeight="1">
      <c r="A366" s="34"/>
      <c r="B366" s="35"/>
      <c r="C366" s="36"/>
      <c r="D366" s="36"/>
    </row>
    <row r="367" spans="1:4" ht="15" customHeight="1">
      <c r="A367" s="34"/>
      <c r="B367" s="35"/>
      <c r="C367" s="36"/>
      <c r="D367" s="36"/>
    </row>
    <row r="368" spans="1:4" ht="15" customHeight="1">
      <c r="A368" s="34"/>
      <c r="B368" s="35"/>
      <c r="C368" s="36"/>
      <c r="D368" s="36"/>
    </row>
    <row r="369" spans="1:4" ht="15" customHeight="1">
      <c r="A369" s="34"/>
      <c r="B369" s="35"/>
      <c r="C369" s="36"/>
      <c r="D369" s="36"/>
    </row>
    <row r="370" spans="1:4" ht="15" customHeight="1">
      <c r="A370" s="34"/>
      <c r="B370" s="35"/>
      <c r="C370" s="36"/>
      <c r="D370" s="36"/>
    </row>
    <row r="371" spans="1:4" ht="15" customHeight="1">
      <c r="A371" s="34"/>
      <c r="B371" s="35"/>
      <c r="C371" s="36"/>
      <c r="D371" s="36"/>
    </row>
    <row r="372" spans="1:4" ht="15" customHeight="1">
      <c r="A372" s="34"/>
      <c r="B372" s="35"/>
      <c r="C372" s="36"/>
      <c r="D372" s="36"/>
    </row>
    <row r="373" spans="1:4" ht="15" customHeight="1">
      <c r="A373" s="34"/>
      <c r="B373" s="35"/>
      <c r="C373" s="36"/>
      <c r="D373" s="36"/>
    </row>
    <row r="374" spans="1:4" ht="15" customHeight="1">
      <c r="A374" s="34"/>
      <c r="B374" s="35"/>
      <c r="C374" s="36"/>
      <c r="D374" s="36"/>
    </row>
    <row r="375" spans="1:4" ht="15" customHeight="1">
      <c r="A375" s="34"/>
      <c r="B375" s="35"/>
      <c r="C375" s="36"/>
      <c r="D375" s="36"/>
    </row>
    <row r="376" spans="1:4" ht="15" customHeight="1">
      <c r="A376" s="34"/>
      <c r="B376" s="35"/>
      <c r="C376" s="36"/>
      <c r="D376" s="36"/>
    </row>
    <row r="377" spans="1:4" ht="15" customHeight="1">
      <c r="A377" s="34"/>
      <c r="B377" s="35"/>
      <c r="C377" s="36"/>
      <c r="D377" s="36"/>
    </row>
    <row r="378" spans="1:4" ht="15" customHeight="1">
      <c r="A378" s="34"/>
      <c r="B378" s="35"/>
      <c r="C378" s="36"/>
      <c r="D378" s="36"/>
    </row>
    <row r="379" spans="1:4" ht="15" customHeight="1">
      <c r="A379" s="34"/>
      <c r="B379" s="35"/>
      <c r="C379" s="36"/>
      <c r="D379" s="36"/>
    </row>
    <row r="380" spans="1:4" ht="15" customHeight="1">
      <c r="A380" s="34"/>
      <c r="B380" s="35"/>
      <c r="C380" s="36"/>
      <c r="D380" s="36"/>
    </row>
    <row r="381" spans="1:4" ht="15" customHeight="1">
      <c r="A381" s="34"/>
      <c r="B381" s="35"/>
      <c r="C381" s="36"/>
      <c r="D381" s="36"/>
    </row>
    <row r="382" spans="1:4" ht="15" customHeight="1">
      <c r="A382" s="34"/>
      <c r="B382" s="35"/>
      <c r="C382" s="36"/>
      <c r="D382" s="36"/>
    </row>
    <row r="383" spans="1:4" ht="15" customHeight="1">
      <c r="A383" s="34"/>
      <c r="B383" s="35"/>
      <c r="C383" s="36"/>
      <c r="D383" s="36"/>
    </row>
    <row r="384" spans="1:4" ht="15" customHeight="1">
      <c r="A384" s="34"/>
      <c r="B384" s="35"/>
      <c r="C384" s="36"/>
      <c r="D384" s="36"/>
    </row>
    <row r="385" spans="1:4" ht="15" customHeight="1">
      <c r="A385" s="34"/>
      <c r="B385" s="35"/>
      <c r="C385" s="36"/>
      <c r="D385" s="36"/>
    </row>
    <row r="386" spans="1:4" ht="15" customHeight="1">
      <c r="A386" s="34"/>
      <c r="B386" s="35"/>
      <c r="C386" s="36"/>
      <c r="D386" s="36"/>
    </row>
    <row r="387" spans="1:4" ht="15" customHeight="1">
      <c r="A387" s="34"/>
      <c r="B387" s="35"/>
      <c r="C387" s="36"/>
      <c r="D387" s="36"/>
    </row>
    <row r="388" spans="1:4" ht="15" customHeight="1">
      <c r="A388" s="34"/>
      <c r="B388" s="35"/>
      <c r="C388" s="36"/>
      <c r="D388" s="36"/>
    </row>
    <row r="389" spans="1:4" ht="15" customHeight="1">
      <c r="A389" s="34"/>
      <c r="B389" s="35"/>
      <c r="C389" s="36"/>
      <c r="D389" s="36"/>
    </row>
    <row r="390" spans="1:4" ht="15" customHeight="1">
      <c r="A390" s="34"/>
      <c r="B390" s="35"/>
      <c r="C390" s="36"/>
      <c r="D390" s="36"/>
    </row>
    <row r="391" spans="1:4" ht="15" customHeight="1">
      <c r="A391" s="34"/>
      <c r="B391" s="35"/>
      <c r="C391" s="36"/>
      <c r="D391" s="36"/>
    </row>
    <row r="392" spans="1:4" ht="15" customHeight="1">
      <c r="A392" s="34"/>
      <c r="B392" s="35"/>
      <c r="C392" s="36"/>
      <c r="D392" s="36"/>
    </row>
    <row r="393" spans="1:4" ht="15" customHeight="1">
      <c r="A393" s="34"/>
      <c r="B393" s="35"/>
      <c r="C393" s="36"/>
      <c r="D393" s="36"/>
    </row>
    <row r="394" spans="1:4" ht="15" customHeight="1">
      <c r="A394" s="34"/>
      <c r="B394" s="35"/>
      <c r="C394" s="36"/>
      <c r="D394" s="36"/>
    </row>
    <row r="395" spans="1:4" ht="15" customHeight="1">
      <c r="A395" s="34"/>
      <c r="B395" s="35"/>
      <c r="C395" s="36"/>
      <c r="D395" s="36"/>
    </row>
    <row r="396" spans="1:4" ht="15" customHeight="1">
      <c r="A396" s="34"/>
      <c r="B396" s="35"/>
      <c r="C396" s="36"/>
      <c r="D396" s="36"/>
    </row>
    <row r="397" spans="1:4" ht="15" customHeight="1">
      <c r="A397" s="34"/>
      <c r="B397" s="35"/>
      <c r="C397" s="36"/>
      <c r="D397" s="36"/>
    </row>
    <row r="398" spans="1:4" ht="15" customHeight="1">
      <c r="A398" s="34"/>
      <c r="B398" s="35"/>
      <c r="C398" s="36"/>
      <c r="D398" s="36"/>
    </row>
    <row r="399" spans="1:4" ht="15" customHeight="1">
      <c r="A399" s="34"/>
      <c r="B399" s="35"/>
      <c r="C399" s="36"/>
      <c r="D399" s="36"/>
    </row>
    <row r="400" spans="1:4" ht="15" customHeight="1">
      <c r="A400" s="34"/>
      <c r="B400" s="35"/>
      <c r="C400" s="36"/>
      <c r="D400" s="36"/>
    </row>
    <row r="401" spans="1:4" ht="15" customHeight="1">
      <c r="A401" s="34"/>
      <c r="B401" s="35"/>
      <c r="C401" s="36"/>
      <c r="D401" s="36"/>
    </row>
    <row r="402" spans="1:4" ht="15" customHeight="1">
      <c r="A402" s="34"/>
      <c r="B402" s="35"/>
      <c r="C402" s="36"/>
      <c r="D402" s="36"/>
    </row>
    <row r="403" spans="1:4" ht="15" customHeight="1">
      <c r="A403" s="34"/>
      <c r="B403" s="35"/>
      <c r="C403" s="36"/>
      <c r="D403" s="36"/>
    </row>
    <row r="404" spans="1:4" ht="15" customHeight="1">
      <c r="A404" s="34"/>
      <c r="B404" s="35"/>
      <c r="C404" s="36"/>
      <c r="D404" s="36"/>
    </row>
    <row r="405" spans="1:4" ht="15" customHeight="1">
      <c r="A405" s="34"/>
      <c r="B405" s="35"/>
      <c r="C405" s="36"/>
      <c r="D405" s="36"/>
    </row>
    <row r="406" spans="1:4" ht="15" customHeight="1">
      <c r="A406" s="34"/>
      <c r="B406" s="35"/>
      <c r="C406" s="36"/>
      <c r="D406" s="36"/>
    </row>
    <row r="407" spans="1:4" ht="15" customHeight="1">
      <c r="A407" s="34"/>
      <c r="B407" s="35"/>
      <c r="C407" s="36"/>
      <c r="D407" s="36"/>
    </row>
    <row r="408" spans="1:4" ht="15" customHeight="1">
      <c r="A408" s="34"/>
      <c r="B408" s="35"/>
      <c r="C408" s="36"/>
      <c r="D408" s="36"/>
    </row>
    <row r="409" spans="1:4" ht="15" customHeight="1">
      <c r="A409" s="34"/>
      <c r="B409" s="35"/>
      <c r="C409" s="36"/>
      <c r="D409" s="36"/>
    </row>
    <row r="410" spans="1:4" ht="15" customHeight="1">
      <c r="A410" s="34"/>
      <c r="B410" s="35"/>
      <c r="C410" s="36"/>
      <c r="D410" s="36"/>
    </row>
    <row r="411" spans="1:4" ht="15" customHeight="1">
      <c r="A411" s="34"/>
      <c r="B411" s="35"/>
      <c r="C411" s="36"/>
      <c r="D411" s="36"/>
    </row>
    <row r="412" spans="1:4" ht="15" customHeight="1">
      <c r="A412" s="34"/>
      <c r="B412" s="35"/>
      <c r="C412" s="36"/>
      <c r="D412" s="36"/>
    </row>
    <row r="413" spans="1:4" ht="15" customHeight="1">
      <c r="A413" s="34"/>
      <c r="B413" s="35"/>
      <c r="C413" s="36"/>
      <c r="D413" s="36"/>
    </row>
    <row r="414" spans="1:4" ht="15" customHeight="1">
      <c r="A414" s="34"/>
      <c r="B414" s="35"/>
      <c r="C414" s="36"/>
      <c r="D414" s="36"/>
    </row>
    <row r="415" spans="1:4" ht="15" customHeight="1">
      <c r="A415" s="34"/>
      <c r="B415" s="35"/>
      <c r="C415" s="36"/>
      <c r="D415" s="36"/>
    </row>
    <row r="416" spans="1:4" ht="15" customHeight="1">
      <c r="A416" s="34"/>
      <c r="B416" s="35"/>
      <c r="C416" s="36"/>
      <c r="D416" s="36"/>
    </row>
    <row r="417" spans="1:4" ht="15" customHeight="1">
      <c r="A417" s="34"/>
      <c r="B417" s="35"/>
      <c r="C417" s="36"/>
      <c r="D417" s="36"/>
    </row>
    <row r="418" spans="1:4" ht="15" customHeight="1">
      <c r="A418" s="34"/>
      <c r="B418" s="35"/>
      <c r="C418" s="36"/>
      <c r="D418" s="36"/>
    </row>
    <row r="419" spans="1:4" ht="15" customHeight="1">
      <c r="A419" s="34"/>
      <c r="B419" s="35"/>
      <c r="C419" s="36"/>
      <c r="D419" s="36"/>
    </row>
    <row r="420" spans="1:4" ht="15" customHeight="1">
      <c r="A420" s="34"/>
      <c r="B420" s="35"/>
      <c r="C420" s="36"/>
      <c r="D420" s="36"/>
    </row>
    <row r="421" spans="1:4" ht="15" customHeight="1">
      <c r="A421" s="34"/>
      <c r="B421" s="35"/>
      <c r="C421" s="36"/>
      <c r="D421" s="36"/>
    </row>
    <row r="422" spans="1:4" ht="15" customHeight="1">
      <c r="A422" s="34"/>
      <c r="B422" s="35"/>
      <c r="C422" s="36"/>
      <c r="D422" s="36"/>
    </row>
    <row r="423" spans="1:4" ht="15" customHeight="1">
      <c r="A423" s="34"/>
      <c r="B423" s="35"/>
      <c r="C423" s="36"/>
      <c r="D423" s="36"/>
    </row>
    <row r="424" spans="1:4" ht="15" customHeight="1">
      <c r="A424" s="34"/>
      <c r="B424" s="35"/>
      <c r="C424" s="36"/>
      <c r="D424" s="36"/>
    </row>
    <row r="425" spans="1:4" ht="15" customHeight="1">
      <c r="A425" s="34"/>
      <c r="B425" s="35"/>
      <c r="C425" s="36"/>
      <c r="D425" s="36"/>
    </row>
    <row r="426" spans="1:4" ht="15" customHeight="1">
      <c r="A426" s="34"/>
      <c r="B426" s="35"/>
      <c r="C426" s="36"/>
      <c r="D426" s="36"/>
    </row>
    <row r="427" spans="1:4" ht="15" customHeight="1">
      <c r="A427" s="34"/>
      <c r="B427" s="35"/>
      <c r="C427" s="36"/>
      <c r="D427" s="36"/>
    </row>
    <row r="428" spans="1:4" ht="15" customHeight="1">
      <c r="A428" s="34"/>
      <c r="B428" s="35"/>
      <c r="C428" s="36"/>
      <c r="D428" s="36"/>
    </row>
    <row r="429" spans="1:4" ht="15" customHeight="1">
      <c r="A429" s="34"/>
      <c r="B429" s="35"/>
      <c r="C429" s="36"/>
      <c r="D429" s="36"/>
    </row>
    <row r="430" spans="1:4" ht="15" customHeight="1">
      <c r="A430" s="34"/>
      <c r="B430" s="35"/>
      <c r="C430" s="36"/>
      <c r="D430" s="36"/>
    </row>
    <row r="431" spans="1:4" ht="15" customHeight="1">
      <c r="A431" s="34"/>
      <c r="B431" s="35"/>
      <c r="C431" s="36"/>
      <c r="D431" s="36"/>
    </row>
    <row r="432" spans="1:4" ht="15" customHeight="1">
      <c r="A432" s="34"/>
      <c r="B432" s="35"/>
      <c r="C432" s="36"/>
      <c r="D432" s="36"/>
    </row>
    <row r="433" spans="1:4" ht="15" customHeight="1">
      <c r="A433" s="34"/>
      <c r="B433" s="35"/>
      <c r="C433" s="36"/>
      <c r="D433" s="36"/>
    </row>
    <row r="434" spans="1:4" ht="15" customHeight="1">
      <c r="A434" s="34"/>
      <c r="B434" s="35"/>
      <c r="C434" s="36"/>
      <c r="D434" s="36"/>
    </row>
    <row r="435" spans="1:4" ht="15" customHeight="1">
      <c r="A435" s="34"/>
      <c r="B435" s="35"/>
      <c r="C435" s="36"/>
      <c r="D435" s="36"/>
    </row>
    <row r="436" spans="1:4" ht="15" customHeight="1">
      <c r="A436" s="34"/>
      <c r="B436" s="35"/>
      <c r="C436" s="36"/>
      <c r="D436" s="36"/>
    </row>
    <row r="437" spans="1:4" ht="15" customHeight="1">
      <c r="A437" s="34"/>
      <c r="B437" s="35"/>
      <c r="C437" s="36"/>
      <c r="D437" s="36"/>
    </row>
    <row r="438" spans="1:4" ht="15" customHeight="1">
      <c r="A438" s="34"/>
      <c r="B438" s="35"/>
      <c r="C438" s="36"/>
      <c r="D438" s="36"/>
    </row>
    <row r="439" spans="1:4" ht="15" customHeight="1">
      <c r="A439" s="34"/>
      <c r="B439" s="35"/>
      <c r="C439" s="36"/>
      <c r="D439" s="36"/>
    </row>
    <row r="440" spans="1:4" ht="15" customHeight="1">
      <c r="A440" s="34"/>
      <c r="B440" s="35"/>
      <c r="C440" s="36"/>
      <c r="D440" s="36"/>
    </row>
    <row r="441" spans="1:4" ht="15" customHeight="1">
      <c r="A441" s="34"/>
      <c r="B441" s="35"/>
      <c r="C441" s="36"/>
      <c r="D441" s="36"/>
    </row>
    <row r="442" spans="1:4" ht="15" customHeight="1">
      <c r="A442" s="34"/>
      <c r="B442" s="35"/>
      <c r="C442" s="36"/>
      <c r="D442" s="36"/>
    </row>
    <row r="443" spans="1:4" ht="15" customHeight="1">
      <c r="A443" s="34"/>
      <c r="B443" s="35"/>
      <c r="C443" s="36"/>
      <c r="D443" s="36"/>
    </row>
    <row r="444" spans="1:4" ht="15" customHeight="1">
      <c r="A444" s="34"/>
      <c r="B444" s="35"/>
      <c r="C444" s="36"/>
      <c r="D444" s="36"/>
    </row>
    <row r="445" spans="1:4" ht="15" customHeight="1">
      <c r="A445" s="34"/>
      <c r="B445" s="35"/>
      <c r="C445" s="36"/>
      <c r="D445" s="36"/>
    </row>
    <row r="446" spans="1:4" ht="15" customHeight="1">
      <c r="A446" s="34"/>
      <c r="B446" s="35"/>
      <c r="C446" s="36"/>
      <c r="D446" s="36"/>
    </row>
    <row r="447" spans="1:4" ht="15" customHeight="1">
      <c r="A447" s="34"/>
      <c r="B447" s="35"/>
      <c r="C447" s="36"/>
      <c r="D447" s="36"/>
    </row>
    <row r="448" spans="1:4" ht="15" customHeight="1">
      <c r="A448" s="34"/>
      <c r="B448" s="35"/>
      <c r="C448" s="36"/>
      <c r="D448" s="36"/>
    </row>
    <row r="449" spans="1:4" ht="15" customHeight="1">
      <c r="A449" s="34"/>
      <c r="B449" s="35"/>
      <c r="C449" s="36"/>
      <c r="D449" s="36"/>
    </row>
    <row r="450" spans="1:4" ht="15" customHeight="1">
      <c r="A450" s="34"/>
      <c r="B450" s="35"/>
      <c r="C450" s="36"/>
      <c r="D450" s="36"/>
    </row>
    <row r="451" spans="1:4" ht="15" customHeight="1">
      <c r="A451" s="34"/>
      <c r="B451" s="35"/>
      <c r="C451" s="36"/>
      <c r="D451" s="36"/>
    </row>
    <row r="452" spans="1:4" ht="15" customHeight="1">
      <c r="A452" s="34"/>
      <c r="B452" s="35"/>
      <c r="C452" s="36"/>
      <c r="D452" s="36"/>
    </row>
    <row r="453" spans="1:4" ht="15" customHeight="1">
      <c r="A453" s="34"/>
      <c r="B453" s="35"/>
      <c r="C453" s="36"/>
      <c r="D453" s="36"/>
    </row>
    <row r="454" spans="1:4" ht="15" customHeight="1">
      <c r="A454" s="34"/>
      <c r="B454" s="35"/>
      <c r="C454" s="36"/>
      <c r="D454" s="36"/>
    </row>
    <row r="455" spans="1:4" ht="15" customHeight="1">
      <c r="A455" s="34"/>
      <c r="B455" s="35"/>
      <c r="C455" s="36"/>
      <c r="D455" s="36"/>
    </row>
    <row r="456" spans="1:4" ht="15" customHeight="1">
      <c r="A456" s="34"/>
      <c r="B456" s="35"/>
      <c r="C456" s="36"/>
      <c r="D456" s="36"/>
    </row>
    <row r="457" spans="1:4" ht="15" customHeight="1">
      <c r="A457" s="34"/>
      <c r="B457" s="35"/>
      <c r="C457" s="36"/>
      <c r="D457" s="36"/>
    </row>
    <row r="458" spans="1:4" ht="15" customHeight="1">
      <c r="A458" s="34"/>
      <c r="B458" s="35"/>
      <c r="C458" s="36"/>
      <c r="D458" s="36"/>
    </row>
    <row r="459" spans="1:4" ht="15" customHeight="1">
      <c r="A459" s="34"/>
      <c r="B459" s="35"/>
      <c r="C459" s="36"/>
      <c r="D459" s="36"/>
    </row>
    <row r="460" spans="1:4" ht="15" customHeight="1">
      <c r="A460" s="34"/>
      <c r="B460" s="35"/>
      <c r="C460" s="36"/>
      <c r="D460" s="36"/>
    </row>
    <row r="461" spans="1:4" ht="15" customHeight="1">
      <c r="A461" s="34"/>
      <c r="B461" s="35"/>
      <c r="C461" s="36"/>
      <c r="D461" s="36"/>
    </row>
    <row r="462" spans="1:4" ht="15" customHeight="1">
      <c r="A462" s="34"/>
      <c r="B462" s="35"/>
      <c r="C462" s="36"/>
      <c r="D462" s="36"/>
    </row>
    <row r="463" spans="1:4" ht="15" customHeight="1">
      <c r="A463" s="34"/>
      <c r="B463" s="35"/>
      <c r="C463" s="36"/>
      <c r="D463" s="36"/>
    </row>
    <row r="464" spans="1:4" ht="15" customHeight="1">
      <c r="A464" s="34"/>
      <c r="B464" s="35"/>
      <c r="C464" s="36"/>
      <c r="D464" s="36"/>
    </row>
    <row r="465" spans="1:4" ht="15" customHeight="1">
      <c r="A465" s="34"/>
      <c r="B465" s="35"/>
      <c r="C465" s="36"/>
      <c r="D465" s="36"/>
    </row>
    <row r="466" spans="1:4" ht="15" customHeight="1">
      <c r="A466" s="34"/>
      <c r="B466" s="35"/>
      <c r="C466" s="36"/>
      <c r="D466" s="36"/>
    </row>
    <row r="467" spans="1:4" ht="15" customHeight="1">
      <c r="A467" s="34"/>
      <c r="B467" s="35"/>
      <c r="C467" s="36"/>
      <c r="D467" s="36"/>
    </row>
    <row r="468" spans="1:4" ht="15" customHeight="1">
      <c r="A468" s="34"/>
      <c r="B468" s="35"/>
      <c r="C468" s="36"/>
      <c r="D468" s="36"/>
    </row>
    <row r="469" spans="1:4" ht="15" customHeight="1">
      <c r="A469" s="34"/>
      <c r="B469" s="35"/>
      <c r="C469" s="36"/>
      <c r="D469" s="36"/>
    </row>
    <row r="470" spans="1:4" ht="15" customHeight="1">
      <c r="A470" s="34"/>
      <c r="B470" s="35"/>
      <c r="C470" s="36"/>
      <c r="D470" s="36"/>
    </row>
    <row r="471" spans="1:4" ht="15" customHeight="1">
      <c r="A471" s="34"/>
      <c r="B471" s="35"/>
      <c r="C471" s="36"/>
      <c r="D471" s="36"/>
    </row>
    <row r="472" spans="1:4" ht="15" customHeight="1">
      <c r="A472" s="34"/>
      <c r="B472" s="35"/>
      <c r="C472" s="36"/>
      <c r="D472" s="36"/>
    </row>
    <row r="473" spans="1:4" ht="15" customHeight="1">
      <c r="A473" s="34"/>
      <c r="B473" s="35"/>
      <c r="C473" s="36"/>
      <c r="D473" s="36"/>
    </row>
    <row r="474" spans="1:4" ht="15" customHeight="1">
      <c r="A474" s="34"/>
      <c r="B474" s="35"/>
      <c r="C474" s="36"/>
      <c r="D474" s="36"/>
    </row>
    <row r="475" spans="1:4" ht="15" customHeight="1">
      <c r="A475" s="34"/>
      <c r="B475" s="35"/>
      <c r="C475" s="36"/>
      <c r="D475" s="36"/>
    </row>
    <row r="476" spans="1:4" ht="15" customHeight="1">
      <c r="A476" s="34"/>
      <c r="B476" s="35"/>
      <c r="C476" s="36"/>
      <c r="D476" s="36"/>
    </row>
    <row r="477" spans="1:4" ht="15" customHeight="1">
      <c r="A477" s="34"/>
      <c r="B477" s="35"/>
      <c r="C477" s="36"/>
      <c r="D477" s="36"/>
    </row>
    <row r="478" spans="1:4" ht="15" customHeight="1">
      <c r="A478" s="34"/>
      <c r="B478" s="35"/>
      <c r="C478" s="36"/>
      <c r="D478" s="36"/>
    </row>
    <row r="479" spans="1:4" ht="15" customHeight="1">
      <c r="A479" s="34"/>
      <c r="B479" s="35"/>
      <c r="C479" s="36"/>
      <c r="D479" s="36"/>
    </row>
    <row r="480" spans="1:4" ht="15" customHeight="1">
      <c r="A480" s="34"/>
      <c r="B480" s="35"/>
      <c r="C480" s="36"/>
      <c r="D480" s="36"/>
    </row>
    <row r="481" spans="1:4" ht="15" customHeight="1">
      <c r="A481" s="34"/>
      <c r="B481" s="35"/>
      <c r="C481" s="36"/>
      <c r="D481" s="36"/>
    </row>
    <row r="482" spans="1:4" ht="15" customHeight="1">
      <c r="A482" s="34"/>
      <c r="B482" s="35"/>
      <c r="C482" s="36"/>
      <c r="D482" s="36"/>
    </row>
    <row r="483" spans="1:4" ht="15" customHeight="1">
      <c r="A483" s="34"/>
      <c r="B483" s="35"/>
      <c r="C483" s="36"/>
      <c r="D483" s="36"/>
    </row>
    <row r="484" spans="1:4" ht="15" customHeight="1">
      <c r="A484" s="34"/>
      <c r="B484" s="35"/>
      <c r="C484" s="36"/>
      <c r="D484" s="36"/>
    </row>
    <row r="485" spans="1:4" ht="15" customHeight="1">
      <c r="A485" s="34"/>
      <c r="B485" s="35"/>
      <c r="C485" s="36"/>
      <c r="D485" s="36"/>
    </row>
    <row r="486" spans="1:4" ht="15" customHeight="1">
      <c r="A486" s="34"/>
      <c r="B486" s="35"/>
      <c r="C486" s="36"/>
      <c r="D486" s="36"/>
    </row>
    <row r="487" spans="1:4" ht="15" customHeight="1">
      <c r="A487" s="34"/>
      <c r="B487" s="35"/>
      <c r="C487" s="36"/>
      <c r="D487" s="36"/>
    </row>
    <row r="488" spans="1:4" ht="15" customHeight="1">
      <c r="A488" s="34"/>
      <c r="B488" s="35"/>
      <c r="C488" s="36"/>
      <c r="D488" s="36"/>
    </row>
    <row r="489" spans="1:4" ht="15" customHeight="1">
      <c r="A489" s="34"/>
      <c r="B489" s="35"/>
      <c r="C489" s="36"/>
      <c r="D489" s="36"/>
    </row>
    <row r="490" spans="1:4" ht="15" customHeight="1">
      <c r="A490" s="34"/>
      <c r="B490" s="35"/>
      <c r="C490" s="36"/>
      <c r="D490" s="36"/>
    </row>
    <row r="491" spans="1:4" ht="15" customHeight="1">
      <c r="A491" s="34"/>
      <c r="B491" s="35"/>
      <c r="C491" s="36"/>
      <c r="D491" s="36"/>
    </row>
    <row r="492" spans="1:4" ht="15" customHeight="1">
      <c r="A492" s="34"/>
      <c r="B492" s="35"/>
      <c r="C492" s="36"/>
      <c r="D492" s="36"/>
    </row>
    <row r="493" spans="1:4" ht="15" customHeight="1">
      <c r="A493" s="34"/>
      <c r="B493" s="35"/>
      <c r="C493" s="36"/>
      <c r="D493" s="36"/>
    </row>
    <row r="494" spans="1:4" ht="15" customHeight="1">
      <c r="A494" s="34"/>
      <c r="B494" s="35"/>
      <c r="C494" s="36"/>
      <c r="D494" s="36"/>
    </row>
    <row r="495" spans="1:4" ht="15" customHeight="1">
      <c r="A495" s="34"/>
      <c r="B495" s="35"/>
      <c r="C495" s="36"/>
      <c r="D495" s="36"/>
    </row>
    <row r="496" spans="1:4" ht="15" customHeight="1">
      <c r="A496" s="34"/>
      <c r="B496" s="35"/>
      <c r="C496" s="36"/>
      <c r="D496" s="36"/>
    </row>
    <row r="497" spans="1:4" ht="15" customHeight="1">
      <c r="A497" s="34"/>
      <c r="B497" s="35"/>
      <c r="C497" s="36"/>
      <c r="D497" s="36"/>
    </row>
    <row r="498" spans="1:4" ht="15" customHeight="1">
      <c r="A498" s="34"/>
      <c r="B498" s="35"/>
      <c r="C498" s="36"/>
      <c r="D498" s="36"/>
    </row>
    <row r="499" spans="1:4" ht="15" customHeight="1">
      <c r="A499" s="34"/>
      <c r="B499" s="35"/>
      <c r="C499" s="36"/>
      <c r="D499" s="36"/>
    </row>
    <row r="500" spans="1:4" ht="15" customHeight="1">
      <c r="A500" s="34"/>
      <c r="B500" s="35"/>
      <c r="C500" s="36"/>
      <c r="D500" s="36"/>
    </row>
    <row r="501" spans="1:4" ht="15" customHeight="1">
      <c r="A501" s="34"/>
      <c r="B501" s="35"/>
      <c r="C501" s="36"/>
      <c r="D501" s="36"/>
    </row>
    <row r="502" spans="1:4" ht="15" customHeight="1">
      <c r="A502" s="34"/>
      <c r="B502" s="35"/>
      <c r="C502" s="36"/>
      <c r="D502" s="36"/>
    </row>
    <row r="503" spans="1:4" ht="15" customHeight="1">
      <c r="A503" s="34"/>
      <c r="B503" s="35"/>
      <c r="C503" s="36"/>
      <c r="D503" s="36"/>
    </row>
    <row r="504" spans="1:4" ht="15" customHeight="1">
      <c r="A504" s="34"/>
      <c r="B504" s="35"/>
      <c r="C504" s="36"/>
      <c r="D504" s="36"/>
    </row>
    <row r="505" spans="1:4" ht="15" customHeight="1">
      <c r="A505" s="34"/>
      <c r="B505" s="35"/>
      <c r="C505" s="36"/>
      <c r="D505" s="36"/>
    </row>
    <row r="506" spans="1:4" ht="15" customHeight="1">
      <c r="A506" s="34"/>
      <c r="B506" s="35"/>
      <c r="C506" s="36"/>
      <c r="D506" s="36"/>
    </row>
    <row r="507" spans="1:4" ht="15" customHeight="1">
      <c r="A507" s="34"/>
      <c r="B507" s="35"/>
      <c r="C507" s="36"/>
      <c r="D507" s="36"/>
    </row>
    <row r="508" spans="1:4" ht="15" customHeight="1">
      <c r="A508" s="34"/>
      <c r="B508" s="35"/>
      <c r="C508" s="36"/>
      <c r="D508" s="36"/>
    </row>
    <row r="509" spans="1:4" ht="15" customHeight="1">
      <c r="A509" s="34"/>
      <c r="B509" s="35"/>
      <c r="C509" s="36"/>
      <c r="D509" s="36"/>
    </row>
    <row r="510" spans="1:4" ht="15" customHeight="1">
      <c r="A510" s="34"/>
      <c r="B510" s="35"/>
      <c r="C510" s="36"/>
      <c r="D510" s="36"/>
    </row>
    <row r="511" spans="1:4" ht="15" customHeight="1">
      <c r="A511" s="34"/>
      <c r="B511" s="35"/>
      <c r="C511" s="36"/>
      <c r="D511" s="36"/>
    </row>
    <row r="512" spans="1:4" ht="15" customHeight="1">
      <c r="A512" s="34"/>
      <c r="B512" s="35"/>
      <c r="C512" s="36"/>
      <c r="D512" s="36"/>
    </row>
    <row r="513" spans="1:4" ht="15" customHeight="1">
      <c r="A513" s="34"/>
      <c r="B513" s="35"/>
      <c r="C513" s="36"/>
      <c r="D513" s="36"/>
    </row>
    <row r="514" spans="1:4" ht="15" customHeight="1">
      <c r="A514" s="34"/>
      <c r="B514" s="35"/>
      <c r="C514" s="36"/>
      <c r="D514" s="36"/>
    </row>
    <row r="515" spans="1:4" ht="15" customHeight="1">
      <c r="A515" s="34"/>
      <c r="B515" s="35"/>
      <c r="C515" s="36"/>
      <c r="D515" s="36"/>
    </row>
    <row r="516" spans="1:4" ht="15" customHeight="1">
      <c r="A516" s="34"/>
      <c r="B516" s="35"/>
      <c r="C516" s="36"/>
      <c r="D516" s="36"/>
    </row>
    <row r="517" spans="1:4" ht="15" customHeight="1">
      <c r="A517" s="34"/>
      <c r="B517" s="35"/>
      <c r="C517" s="36"/>
      <c r="D517" s="36"/>
    </row>
    <row r="518" spans="1:4" ht="15" customHeight="1">
      <c r="A518" s="34"/>
      <c r="B518" s="35"/>
      <c r="C518" s="36"/>
      <c r="D518" s="36"/>
    </row>
    <row r="519" spans="1:4" ht="15" customHeight="1">
      <c r="A519" s="34"/>
      <c r="B519" s="35"/>
      <c r="C519" s="36"/>
      <c r="D519" s="36"/>
    </row>
    <row r="520" spans="1:4" ht="15" customHeight="1">
      <c r="A520" s="34"/>
      <c r="B520" s="35"/>
      <c r="C520" s="36"/>
      <c r="D520" s="36"/>
    </row>
    <row r="521" spans="1:4" ht="15" customHeight="1">
      <c r="A521" s="34"/>
      <c r="B521" s="35"/>
      <c r="C521" s="36"/>
      <c r="D521" s="36"/>
    </row>
    <row r="522" spans="1:4" ht="15" customHeight="1">
      <c r="A522" s="34"/>
      <c r="B522" s="35"/>
      <c r="C522" s="36"/>
      <c r="D522" s="36"/>
    </row>
    <row r="523" spans="1:4" ht="15" customHeight="1">
      <c r="A523" s="34"/>
      <c r="B523" s="35"/>
      <c r="C523" s="36"/>
      <c r="D523" s="36"/>
    </row>
    <row r="524" spans="1:4" ht="15" customHeight="1">
      <c r="A524" s="34"/>
      <c r="B524" s="35"/>
      <c r="C524" s="36"/>
      <c r="D524" s="36"/>
    </row>
    <row r="525" spans="1:4" ht="15" customHeight="1">
      <c r="A525" s="34"/>
      <c r="B525" s="35"/>
      <c r="C525" s="36"/>
      <c r="D525" s="36"/>
    </row>
    <row r="526" spans="1:4" ht="15" customHeight="1">
      <c r="A526" s="34"/>
      <c r="B526" s="35"/>
      <c r="C526" s="36"/>
      <c r="D526" s="36"/>
    </row>
    <row r="527" spans="1:4" ht="15" customHeight="1">
      <c r="A527" s="34"/>
      <c r="B527" s="35"/>
      <c r="C527" s="36"/>
      <c r="D527" s="36"/>
    </row>
    <row r="528" spans="1:4" ht="15" customHeight="1">
      <c r="A528" s="34"/>
      <c r="B528" s="35"/>
      <c r="C528" s="36"/>
      <c r="D528" s="36"/>
    </row>
    <row r="529" spans="1:4" ht="15" customHeight="1">
      <c r="A529" s="34"/>
      <c r="B529" s="35"/>
      <c r="C529" s="36"/>
      <c r="D529" s="36"/>
    </row>
    <row r="530" spans="1:4" ht="15" customHeight="1">
      <c r="A530" s="34"/>
      <c r="B530" s="35"/>
      <c r="C530" s="36"/>
      <c r="D530" s="36"/>
    </row>
    <row r="531" spans="1:4" ht="15" customHeight="1">
      <c r="A531" s="34"/>
      <c r="B531" s="35"/>
      <c r="C531" s="36"/>
      <c r="D531" s="36"/>
    </row>
    <row r="532" spans="1:4" ht="15" customHeight="1">
      <c r="A532" s="34"/>
      <c r="B532" s="35"/>
      <c r="C532" s="36"/>
      <c r="D532" s="36"/>
    </row>
    <row r="533" spans="1:4" ht="15" customHeight="1">
      <c r="A533" s="34"/>
      <c r="B533" s="35"/>
      <c r="C533" s="36"/>
      <c r="D533" s="36"/>
    </row>
    <row r="534" spans="1:4" ht="15" customHeight="1">
      <c r="A534" s="34"/>
      <c r="B534" s="35"/>
      <c r="C534" s="36"/>
      <c r="D534" s="36"/>
    </row>
    <row r="535" spans="1:4" ht="15" customHeight="1">
      <c r="A535" s="34"/>
      <c r="B535" s="35"/>
      <c r="C535" s="36"/>
      <c r="D535" s="36"/>
    </row>
    <row r="536" spans="1:4" ht="15" customHeight="1">
      <c r="A536" s="34"/>
      <c r="B536" s="35"/>
      <c r="C536" s="36"/>
      <c r="D536" s="36"/>
    </row>
    <row r="537" spans="1:4" ht="15" customHeight="1">
      <c r="A537" s="34"/>
      <c r="B537" s="35"/>
      <c r="C537" s="36"/>
      <c r="D537" s="36"/>
    </row>
    <row r="538" spans="1:4" ht="15" customHeight="1">
      <c r="A538" s="34"/>
      <c r="B538" s="35"/>
      <c r="C538" s="36"/>
      <c r="D538" s="36"/>
    </row>
    <row r="539" spans="1:4" ht="15" customHeight="1">
      <c r="A539" s="34"/>
      <c r="B539" s="35"/>
      <c r="C539" s="36"/>
      <c r="D539" s="36"/>
    </row>
    <row r="540" spans="1:4" ht="15" customHeight="1">
      <c r="A540" s="34"/>
      <c r="B540" s="35"/>
      <c r="C540" s="36"/>
      <c r="D540" s="36"/>
    </row>
    <row r="541" spans="1:4" ht="15" customHeight="1">
      <c r="A541" s="34"/>
      <c r="B541" s="35"/>
      <c r="C541" s="36"/>
      <c r="D541" s="36"/>
    </row>
    <row r="542" spans="1:4" ht="15" customHeight="1">
      <c r="A542" s="34"/>
      <c r="B542" s="35"/>
      <c r="C542" s="36"/>
      <c r="D542" s="36"/>
    </row>
    <row r="543" spans="1:4" ht="15" customHeight="1">
      <c r="A543" s="34"/>
      <c r="B543" s="35"/>
      <c r="C543" s="36"/>
      <c r="D543" s="36"/>
    </row>
    <row r="544" spans="1:4" ht="15" customHeight="1">
      <c r="A544" s="34"/>
      <c r="B544" s="35"/>
      <c r="C544" s="36"/>
      <c r="D544" s="36"/>
    </row>
    <row r="545" spans="1:4" ht="15" customHeight="1">
      <c r="A545" s="34"/>
      <c r="B545" s="35"/>
      <c r="C545" s="36"/>
      <c r="D545" s="36"/>
    </row>
    <row r="546" spans="1:4" ht="15" customHeight="1">
      <c r="A546" s="34"/>
      <c r="B546" s="35"/>
      <c r="C546" s="36"/>
      <c r="D546" s="36"/>
    </row>
    <row r="547" spans="1:4" ht="15" customHeight="1">
      <c r="A547" s="34"/>
      <c r="B547" s="35"/>
      <c r="C547" s="36"/>
      <c r="D547" s="36"/>
    </row>
    <row r="548" spans="1:4" ht="15" customHeight="1">
      <c r="A548" s="34"/>
      <c r="B548" s="35"/>
      <c r="C548" s="36"/>
      <c r="D548" s="36"/>
    </row>
    <row r="549" spans="1:4" ht="15" customHeight="1">
      <c r="A549" s="34"/>
      <c r="B549" s="35"/>
      <c r="C549" s="36"/>
      <c r="D549" s="36"/>
    </row>
    <row r="550" spans="1:4" ht="15" customHeight="1">
      <c r="A550" s="34"/>
      <c r="B550" s="35"/>
      <c r="C550" s="36"/>
      <c r="D550" s="36"/>
    </row>
    <row r="551" spans="1:4" ht="15" customHeight="1">
      <c r="A551" s="34"/>
      <c r="B551" s="35"/>
      <c r="C551" s="36"/>
      <c r="D551" s="36"/>
    </row>
    <row r="552" spans="1:4" ht="15" customHeight="1">
      <c r="A552" s="34"/>
      <c r="B552" s="35"/>
      <c r="C552" s="36"/>
      <c r="D552" s="36"/>
    </row>
    <row r="553" spans="1:4" ht="15" customHeight="1">
      <c r="A553" s="34"/>
      <c r="B553" s="35"/>
      <c r="C553" s="36"/>
      <c r="D553" s="36"/>
    </row>
    <row r="554" spans="1:4" ht="15" customHeight="1">
      <c r="A554" s="34"/>
      <c r="B554" s="35"/>
      <c r="C554" s="36"/>
      <c r="D554" s="36"/>
    </row>
    <row r="555" spans="1:4" ht="15" customHeight="1">
      <c r="A555" s="34"/>
      <c r="B555" s="35"/>
      <c r="C555" s="36"/>
      <c r="D555" s="36"/>
    </row>
    <row r="556" spans="1:4" ht="15" customHeight="1">
      <c r="A556" s="34"/>
      <c r="B556" s="35"/>
      <c r="C556" s="36"/>
      <c r="D556" s="36"/>
    </row>
    <row r="557" spans="1:4" ht="15" customHeight="1">
      <c r="A557" s="34"/>
      <c r="B557" s="35"/>
      <c r="C557" s="36"/>
      <c r="D557" s="36"/>
    </row>
    <row r="558" spans="1:4" ht="15" customHeight="1">
      <c r="A558" s="34"/>
      <c r="B558" s="35"/>
      <c r="C558" s="36"/>
      <c r="D558" s="36"/>
    </row>
    <row r="559" spans="1:4" ht="15" customHeight="1">
      <c r="A559" s="34"/>
      <c r="B559" s="35"/>
      <c r="C559" s="36"/>
      <c r="D559" s="36"/>
    </row>
    <row r="560" spans="1:4" ht="15" customHeight="1">
      <c r="A560" s="34"/>
      <c r="B560" s="35"/>
      <c r="C560" s="36"/>
      <c r="D560" s="36"/>
    </row>
    <row r="561" spans="1:4" ht="15" customHeight="1">
      <c r="A561" s="34"/>
      <c r="B561" s="35"/>
      <c r="C561" s="36"/>
      <c r="D561" s="36"/>
    </row>
    <row r="562" spans="1:4" ht="15" customHeight="1">
      <c r="A562" s="34"/>
      <c r="B562" s="35"/>
      <c r="C562" s="36"/>
      <c r="D562" s="36"/>
    </row>
    <row r="563" spans="1:4" ht="15" customHeight="1">
      <c r="A563" s="34"/>
      <c r="B563" s="35"/>
      <c r="C563" s="36"/>
      <c r="D563" s="36"/>
    </row>
    <row r="564" spans="1:4" ht="15" customHeight="1">
      <c r="A564" s="34"/>
      <c r="B564" s="35"/>
      <c r="C564" s="36"/>
      <c r="D564" s="36"/>
    </row>
    <row r="565" spans="1:4" ht="15" customHeight="1">
      <c r="A565" s="34"/>
      <c r="B565" s="35"/>
      <c r="C565" s="36"/>
      <c r="D565" s="36"/>
    </row>
    <row r="566" spans="1:4" ht="15" customHeight="1">
      <c r="A566" s="34"/>
      <c r="B566" s="35"/>
      <c r="C566" s="36"/>
      <c r="D566" s="36"/>
    </row>
    <row r="567" spans="1:4" ht="15" customHeight="1">
      <c r="A567" s="34"/>
      <c r="B567" s="35"/>
      <c r="C567" s="36"/>
      <c r="D567" s="36"/>
    </row>
    <row r="568" spans="1:4" ht="15" customHeight="1">
      <c r="A568" s="34"/>
      <c r="B568" s="35"/>
      <c r="C568" s="36"/>
      <c r="D568" s="36"/>
    </row>
    <row r="569" spans="1:4" ht="15" customHeight="1">
      <c r="A569" s="34"/>
      <c r="B569" s="35"/>
      <c r="C569" s="36"/>
      <c r="D569" s="36"/>
    </row>
    <row r="570" spans="1:4" ht="15" customHeight="1">
      <c r="A570" s="34"/>
      <c r="B570" s="35"/>
      <c r="C570" s="36"/>
      <c r="D570" s="36"/>
    </row>
    <row r="571" spans="1:4" ht="15" customHeight="1">
      <c r="A571" s="34"/>
      <c r="B571" s="35"/>
      <c r="C571" s="36"/>
      <c r="D571" s="36"/>
    </row>
    <row r="572" spans="1:4" ht="15" customHeight="1">
      <c r="A572" s="34"/>
      <c r="B572" s="35"/>
      <c r="C572" s="36"/>
      <c r="D572" s="36"/>
    </row>
    <row r="573" spans="1:4" ht="15" customHeight="1">
      <c r="A573" s="34"/>
      <c r="B573" s="35"/>
      <c r="C573" s="36"/>
      <c r="D573" s="36"/>
    </row>
    <row r="574" spans="1:4" ht="15" customHeight="1">
      <c r="A574" s="34"/>
      <c r="B574" s="35"/>
      <c r="C574" s="36"/>
      <c r="D574" s="36"/>
    </row>
    <row r="575" spans="1:4" ht="15" customHeight="1">
      <c r="A575" s="34"/>
      <c r="B575" s="35"/>
      <c r="C575" s="36"/>
      <c r="D575" s="36"/>
    </row>
    <row r="576" spans="1:4" ht="15" customHeight="1">
      <c r="A576" s="34"/>
      <c r="B576" s="35"/>
      <c r="C576" s="36"/>
      <c r="D576" s="36"/>
    </row>
    <row r="577" spans="1:4" ht="15" customHeight="1">
      <c r="A577" s="34"/>
      <c r="B577" s="35"/>
      <c r="C577" s="36"/>
      <c r="D577" s="36"/>
    </row>
    <row r="578" spans="1:4" ht="15" customHeight="1">
      <c r="A578" s="34"/>
      <c r="B578" s="35"/>
      <c r="C578" s="36"/>
      <c r="D578" s="36"/>
    </row>
    <row r="579" spans="1:4" ht="15" customHeight="1">
      <c r="A579" s="34"/>
      <c r="B579" s="35"/>
      <c r="C579" s="36"/>
      <c r="D579" s="36"/>
    </row>
    <row r="580" spans="1:4" ht="15" customHeight="1">
      <c r="A580" s="34"/>
      <c r="B580" s="35"/>
      <c r="C580" s="36"/>
      <c r="D580" s="36"/>
    </row>
    <row r="581" spans="1:4" ht="15" customHeight="1">
      <c r="A581" s="34"/>
      <c r="B581" s="35"/>
      <c r="C581" s="36"/>
      <c r="D581" s="36"/>
    </row>
    <row r="582" spans="1:4" ht="15" customHeight="1">
      <c r="A582" s="34"/>
      <c r="B582" s="35"/>
      <c r="C582" s="36"/>
      <c r="D582" s="36"/>
    </row>
    <row r="583" spans="1:4" ht="15" customHeight="1">
      <c r="A583" s="34"/>
      <c r="B583" s="35"/>
      <c r="C583" s="36"/>
      <c r="D583" s="36"/>
    </row>
    <row r="584" spans="1:4" ht="15" customHeight="1">
      <c r="A584" s="34"/>
      <c r="B584" s="35"/>
      <c r="C584" s="36"/>
      <c r="D584" s="36"/>
    </row>
    <row r="585" spans="1:4" ht="15" customHeight="1">
      <c r="A585" s="34"/>
      <c r="B585" s="35"/>
      <c r="C585" s="36"/>
      <c r="D585" s="36"/>
    </row>
    <row r="586" spans="1:4" ht="15" customHeight="1">
      <c r="A586" s="34"/>
      <c r="B586" s="35"/>
      <c r="C586" s="36"/>
      <c r="D586" s="36"/>
    </row>
    <row r="587" spans="1:4" ht="15" customHeight="1">
      <c r="A587" s="34"/>
      <c r="B587" s="35"/>
      <c r="C587" s="36"/>
      <c r="D587" s="36"/>
    </row>
    <row r="588" spans="1:4" ht="15" customHeight="1">
      <c r="A588" s="34"/>
      <c r="B588" s="35"/>
      <c r="C588" s="36"/>
      <c r="D588" s="36"/>
    </row>
    <row r="589" spans="1:4" ht="15" customHeight="1">
      <c r="A589" s="34"/>
      <c r="B589" s="35"/>
      <c r="C589" s="36"/>
      <c r="D589" s="36"/>
    </row>
    <row r="590" spans="1:4" ht="15" customHeight="1">
      <c r="A590" s="34"/>
      <c r="B590" s="35"/>
      <c r="C590" s="36"/>
      <c r="D590" s="36"/>
    </row>
    <row r="591" spans="1:4" ht="15" customHeight="1">
      <c r="A591" s="34"/>
      <c r="B591" s="35"/>
      <c r="C591" s="36"/>
      <c r="D591" s="36"/>
    </row>
    <row r="592" spans="1:4" ht="15" customHeight="1">
      <c r="A592" s="34"/>
      <c r="B592" s="35"/>
      <c r="C592" s="36"/>
      <c r="D592" s="36"/>
    </row>
    <row r="593" spans="1:4" ht="15" customHeight="1">
      <c r="A593" s="34"/>
      <c r="B593" s="35"/>
      <c r="C593" s="36"/>
      <c r="D593" s="36"/>
    </row>
    <row r="594" spans="1:4" ht="15" customHeight="1">
      <c r="A594" s="34"/>
      <c r="B594" s="35"/>
      <c r="C594" s="36"/>
      <c r="D594" s="36"/>
    </row>
    <row r="595" spans="1:4" ht="15" customHeight="1">
      <c r="A595" s="34"/>
      <c r="B595" s="35"/>
      <c r="C595" s="36"/>
      <c r="D595" s="36"/>
    </row>
    <row r="596" spans="1:4" ht="15" customHeight="1">
      <c r="A596" s="34"/>
      <c r="B596" s="35"/>
      <c r="C596" s="36"/>
      <c r="D596" s="36"/>
    </row>
    <row r="597" spans="1:4" ht="15" customHeight="1">
      <c r="A597" s="34"/>
      <c r="B597" s="35"/>
      <c r="C597" s="36"/>
      <c r="D597" s="36"/>
    </row>
    <row r="598" spans="1:4" ht="15" customHeight="1">
      <c r="A598" s="34"/>
      <c r="B598" s="35"/>
      <c r="C598" s="36"/>
      <c r="D598" s="36"/>
    </row>
    <row r="599" spans="1:4" ht="15" customHeight="1">
      <c r="A599" s="34"/>
      <c r="B599" s="35"/>
      <c r="C599" s="36"/>
      <c r="D599" s="36"/>
    </row>
    <row r="600" spans="1:4" ht="15" customHeight="1">
      <c r="A600" s="34"/>
      <c r="B600" s="35"/>
      <c r="C600" s="36"/>
      <c r="D600" s="36"/>
    </row>
    <row r="601" spans="1:4" ht="15" customHeight="1">
      <c r="A601" s="34"/>
      <c r="B601" s="35"/>
      <c r="C601" s="36"/>
      <c r="D601" s="36"/>
    </row>
    <row r="602" spans="1:4" ht="15" customHeight="1">
      <c r="A602" s="34"/>
      <c r="B602" s="35"/>
      <c r="C602" s="36"/>
      <c r="D602" s="36"/>
    </row>
    <row r="603" spans="1:4" ht="15" customHeight="1">
      <c r="A603" s="34"/>
      <c r="B603" s="35"/>
      <c r="C603" s="36"/>
      <c r="D603" s="36"/>
    </row>
    <row r="604" spans="1:4" ht="15" customHeight="1">
      <c r="A604" s="34"/>
      <c r="B604" s="35"/>
      <c r="C604" s="36"/>
      <c r="D604" s="36"/>
    </row>
    <row r="605" spans="1:4" ht="15" customHeight="1">
      <c r="A605" s="34"/>
      <c r="B605" s="35"/>
      <c r="C605" s="36"/>
      <c r="D605" s="36"/>
    </row>
    <row r="606" spans="1:4" ht="15" customHeight="1">
      <c r="A606" s="34"/>
      <c r="B606" s="35"/>
      <c r="C606" s="36"/>
      <c r="D606" s="36"/>
    </row>
    <row r="607" spans="1:4" ht="15" customHeight="1">
      <c r="A607" s="34"/>
      <c r="B607" s="35"/>
      <c r="C607" s="36"/>
      <c r="D607" s="36"/>
    </row>
    <row r="608" spans="1:4" ht="15" customHeight="1">
      <c r="A608" s="34"/>
      <c r="B608" s="35"/>
      <c r="C608" s="36"/>
      <c r="D608" s="36"/>
    </row>
    <row r="609" spans="1:4" ht="15" customHeight="1">
      <c r="A609" s="34"/>
      <c r="B609" s="35"/>
      <c r="C609" s="36"/>
      <c r="D609" s="36"/>
    </row>
    <row r="610" spans="1:4" ht="15" customHeight="1">
      <c r="A610" s="34"/>
      <c r="B610" s="35"/>
      <c r="C610" s="36"/>
      <c r="D610" s="36"/>
    </row>
    <row r="611" spans="1:4" ht="15" customHeight="1">
      <c r="A611" s="34"/>
      <c r="B611" s="35"/>
      <c r="C611" s="36"/>
      <c r="D611" s="36"/>
    </row>
    <row r="612" spans="1:4" ht="15" customHeight="1">
      <c r="A612" s="34"/>
      <c r="B612" s="35"/>
      <c r="C612" s="36"/>
      <c r="D612" s="36"/>
    </row>
    <row r="613" spans="1:4" ht="15" customHeight="1">
      <c r="A613" s="34"/>
      <c r="B613" s="35"/>
      <c r="C613" s="36"/>
      <c r="D613" s="36"/>
    </row>
    <row r="614" spans="1:4" ht="15" customHeight="1">
      <c r="A614" s="34"/>
      <c r="B614" s="35"/>
      <c r="C614" s="36"/>
      <c r="D614" s="36"/>
    </row>
    <row r="615" spans="1:4" ht="15" customHeight="1">
      <c r="A615" s="34"/>
      <c r="B615" s="35"/>
      <c r="C615" s="36"/>
      <c r="D615" s="36"/>
    </row>
    <row r="616" spans="1:4" ht="15" customHeight="1">
      <c r="A616" s="34"/>
      <c r="B616" s="35"/>
      <c r="C616" s="36"/>
      <c r="D616" s="36"/>
    </row>
    <row r="617" spans="1:4" ht="15" customHeight="1">
      <c r="A617" s="34"/>
      <c r="B617" s="35"/>
      <c r="C617" s="36"/>
      <c r="D617" s="36"/>
    </row>
    <row r="618" spans="1:4" ht="15" customHeight="1">
      <c r="A618" s="34"/>
      <c r="B618" s="35"/>
      <c r="C618" s="36"/>
      <c r="D618" s="36"/>
    </row>
    <row r="619" spans="1:4" ht="15" customHeight="1">
      <c r="A619" s="34"/>
      <c r="B619" s="35"/>
      <c r="C619" s="36"/>
      <c r="D619" s="36"/>
    </row>
    <row r="620" spans="1:4" ht="15" customHeight="1">
      <c r="A620" s="34"/>
      <c r="B620" s="35"/>
      <c r="C620" s="36"/>
      <c r="D620" s="36"/>
    </row>
    <row r="621" spans="1:4" ht="15" customHeight="1">
      <c r="A621" s="34"/>
      <c r="B621" s="35"/>
      <c r="C621" s="36"/>
      <c r="D621" s="36"/>
    </row>
    <row r="622" spans="1:4" ht="15" customHeight="1">
      <c r="A622" s="34"/>
      <c r="B622" s="35"/>
      <c r="C622" s="36"/>
      <c r="D622" s="36"/>
    </row>
    <row r="623" spans="1:4" ht="15" customHeight="1">
      <c r="A623" s="34"/>
      <c r="B623" s="35"/>
      <c r="C623" s="36"/>
      <c r="D623" s="36"/>
    </row>
    <row r="624" spans="1:4" ht="15" customHeight="1">
      <c r="A624" s="34"/>
      <c r="B624" s="35"/>
      <c r="C624" s="36"/>
      <c r="D624" s="36"/>
    </row>
    <row r="625" spans="1:4" ht="15" customHeight="1">
      <c r="A625" s="34"/>
      <c r="B625" s="35"/>
      <c r="C625" s="36"/>
      <c r="D625" s="36"/>
    </row>
    <row r="626" spans="1:4" ht="15" customHeight="1">
      <c r="A626" s="34"/>
      <c r="B626" s="35"/>
      <c r="C626" s="36"/>
      <c r="D626" s="36"/>
    </row>
    <row r="627" spans="1:4" ht="15" customHeight="1">
      <c r="A627" s="34"/>
      <c r="B627" s="35"/>
      <c r="C627" s="36"/>
      <c r="D627" s="36"/>
    </row>
    <row r="628" spans="1:4" ht="15" customHeight="1">
      <c r="A628" s="34"/>
      <c r="B628" s="35"/>
      <c r="C628" s="36"/>
      <c r="D628" s="36"/>
    </row>
    <row r="629" spans="1:4" ht="15" customHeight="1">
      <c r="A629" s="34"/>
      <c r="B629" s="35"/>
      <c r="C629" s="36"/>
      <c r="D629" s="36"/>
    </row>
    <row r="630" spans="1:4" ht="15" customHeight="1">
      <c r="A630" s="34"/>
      <c r="B630" s="35"/>
      <c r="C630" s="36"/>
      <c r="D630" s="36"/>
    </row>
    <row r="631" spans="1:4" ht="15" customHeight="1">
      <c r="A631" s="34"/>
      <c r="B631" s="35"/>
      <c r="C631" s="36"/>
      <c r="D631" s="36"/>
    </row>
    <row r="632" spans="1:4" ht="15" customHeight="1">
      <c r="A632" s="34"/>
      <c r="B632" s="35"/>
      <c r="C632" s="36"/>
      <c r="D632" s="36"/>
    </row>
    <row r="633" spans="1:4" ht="15" customHeight="1">
      <c r="A633" s="34"/>
      <c r="B633" s="35"/>
      <c r="C633" s="36"/>
      <c r="D633" s="36"/>
    </row>
    <row r="634" spans="1:4" ht="15" customHeight="1">
      <c r="A634" s="34"/>
      <c r="B634" s="35"/>
      <c r="C634" s="36"/>
      <c r="D634" s="36"/>
    </row>
    <row r="635" spans="1:4" ht="15" customHeight="1">
      <c r="A635" s="34"/>
      <c r="B635" s="35"/>
      <c r="C635" s="36"/>
      <c r="D635" s="36"/>
    </row>
    <row r="636" spans="1:4" ht="15" customHeight="1">
      <c r="A636" s="34"/>
      <c r="B636" s="35"/>
      <c r="C636" s="36"/>
      <c r="D636" s="36"/>
    </row>
    <row r="637" spans="1:4" ht="15" customHeight="1">
      <c r="A637" s="34"/>
      <c r="B637" s="35"/>
      <c r="C637" s="36"/>
      <c r="D637" s="36"/>
    </row>
    <row r="638" spans="1:4" ht="15" customHeight="1">
      <c r="A638" s="34"/>
      <c r="B638" s="35"/>
      <c r="C638" s="36"/>
      <c r="D638" s="36"/>
    </row>
    <row r="639" spans="1:4" ht="15" customHeight="1">
      <c r="A639" s="34"/>
      <c r="B639" s="35"/>
      <c r="C639" s="36"/>
      <c r="D639" s="36"/>
    </row>
    <row r="640" spans="1:4" ht="15" customHeight="1">
      <c r="A640" s="34"/>
      <c r="B640" s="35"/>
      <c r="C640" s="36"/>
      <c r="D640" s="36"/>
    </row>
    <row r="641" spans="1:4" ht="15" customHeight="1">
      <c r="A641" s="34"/>
      <c r="B641" s="35"/>
      <c r="C641" s="36"/>
      <c r="D641" s="36"/>
    </row>
    <row r="642" spans="1:4" ht="15" customHeight="1">
      <c r="A642" s="34"/>
      <c r="B642" s="35"/>
      <c r="C642" s="36"/>
      <c r="D642" s="36"/>
    </row>
    <row r="643" spans="1:4" ht="15" customHeight="1">
      <c r="A643" s="34"/>
      <c r="B643" s="35"/>
      <c r="C643" s="36"/>
      <c r="D643" s="36"/>
    </row>
    <row r="644" spans="1:4" ht="15" customHeight="1">
      <c r="A644" s="34"/>
      <c r="B644" s="35"/>
      <c r="C644" s="36"/>
      <c r="D644" s="36"/>
    </row>
    <row r="645" spans="1:4" ht="15" customHeight="1">
      <c r="A645" s="34"/>
      <c r="B645" s="35"/>
      <c r="C645" s="36"/>
      <c r="D645" s="36"/>
    </row>
    <row r="646" spans="1:4" ht="15" customHeight="1">
      <c r="A646" s="34"/>
      <c r="B646" s="35"/>
      <c r="C646" s="36"/>
      <c r="D646" s="36"/>
    </row>
    <row r="647" spans="1:4" ht="15" customHeight="1">
      <c r="A647" s="34"/>
      <c r="B647" s="35"/>
      <c r="C647" s="36"/>
      <c r="D647" s="36"/>
    </row>
    <row r="648" spans="1:4" ht="15" customHeight="1">
      <c r="A648" s="34"/>
      <c r="B648" s="35"/>
      <c r="C648" s="36"/>
      <c r="D648" s="36"/>
    </row>
    <row r="649" spans="1:4" ht="15" customHeight="1">
      <c r="A649" s="34"/>
      <c r="B649" s="35"/>
      <c r="C649" s="36"/>
      <c r="D649" s="36"/>
    </row>
    <row r="650" spans="1:4" ht="15" customHeight="1">
      <c r="A650" s="34"/>
      <c r="B650" s="35"/>
      <c r="C650" s="36"/>
      <c r="D650" s="36"/>
    </row>
    <row r="651" spans="1:4" ht="15" customHeight="1">
      <c r="A651" s="34"/>
      <c r="B651" s="35"/>
      <c r="C651" s="36"/>
      <c r="D651" s="36"/>
    </row>
    <row r="652" spans="1:4" ht="15" customHeight="1">
      <c r="A652" s="34"/>
      <c r="B652" s="35"/>
      <c r="C652" s="36"/>
      <c r="D652" s="36"/>
    </row>
    <row r="653" spans="1:4" ht="15" customHeight="1">
      <c r="A653" s="34"/>
      <c r="B653" s="35"/>
      <c r="C653" s="36"/>
      <c r="D653" s="36"/>
    </row>
    <row r="654" spans="1:4" ht="15" customHeight="1">
      <c r="A654" s="34"/>
      <c r="B654" s="35"/>
      <c r="C654" s="36"/>
      <c r="D654" s="36"/>
    </row>
    <row r="655" spans="1:4" ht="15" customHeight="1">
      <c r="A655" s="34"/>
      <c r="B655" s="35"/>
      <c r="C655" s="36"/>
      <c r="D655" s="36"/>
    </row>
    <row r="656" spans="1:4" ht="15" customHeight="1">
      <c r="A656" s="34"/>
      <c r="B656" s="35"/>
      <c r="C656" s="36"/>
      <c r="D656" s="36"/>
    </row>
    <row r="657" spans="1:4" ht="15" customHeight="1">
      <c r="A657" s="34"/>
      <c r="B657" s="35"/>
      <c r="C657" s="36"/>
      <c r="D657" s="36"/>
    </row>
    <row r="658" spans="1:4" ht="15" customHeight="1">
      <c r="A658" s="34"/>
      <c r="B658" s="35"/>
      <c r="C658" s="36"/>
      <c r="D658" s="36"/>
    </row>
    <row r="659" spans="1:4" ht="15" customHeight="1">
      <c r="A659" s="34"/>
      <c r="B659" s="35"/>
      <c r="C659" s="36"/>
      <c r="D659" s="36"/>
    </row>
    <row r="660" spans="1:4" ht="15" customHeight="1">
      <c r="A660" s="34"/>
      <c r="B660" s="35"/>
      <c r="C660" s="36"/>
      <c r="D660" s="36"/>
    </row>
    <row r="661" spans="1:4" ht="15" customHeight="1">
      <c r="A661" s="34"/>
      <c r="B661" s="35"/>
      <c r="C661" s="36"/>
      <c r="D661" s="36"/>
    </row>
    <row r="662" spans="1:4" ht="15" customHeight="1">
      <c r="A662" s="34"/>
      <c r="B662" s="35"/>
      <c r="C662" s="36"/>
      <c r="D662" s="36"/>
    </row>
    <row r="663" spans="1:4" ht="15" customHeight="1">
      <c r="A663" s="34"/>
      <c r="B663" s="35"/>
      <c r="C663" s="36"/>
      <c r="D663" s="36"/>
    </row>
    <row r="664" spans="1:4" ht="15" customHeight="1">
      <c r="A664" s="34"/>
      <c r="B664" s="35"/>
      <c r="C664" s="36"/>
      <c r="D664" s="36"/>
    </row>
    <row r="665" spans="1:4" ht="15" customHeight="1">
      <c r="A665" s="34"/>
      <c r="B665" s="35"/>
      <c r="C665" s="36"/>
      <c r="D665" s="36"/>
    </row>
    <row r="666" spans="1:4" ht="15" customHeight="1">
      <c r="A666" s="34"/>
      <c r="B666" s="35"/>
      <c r="C666" s="36"/>
      <c r="D666" s="36"/>
    </row>
    <row r="667" spans="1:4" ht="15" customHeight="1">
      <c r="A667" s="34"/>
      <c r="B667" s="35"/>
      <c r="C667" s="36"/>
      <c r="D667" s="36"/>
    </row>
    <row r="668" spans="1:4" ht="15" customHeight="1">
      <c r="A668" s="34"/>
      <c r="B668" s="35"/>
      <c r="C668" s="36"/>
      <c r="D668" s="36"/>
    </row>
    <row r="669" spans="1:4" ht="15" customHeight="1">
      <c r="A669" s="34"/>
      <c r="B669" s="35"/>
      <c r="C669" s="36"/>
      <c r="D669" s="36"/>
    </row>
    <row r="670" spans="1:4" ht="15" customHeight="1">
      <c r="A670" s="34"/>
      <c r="B670" s="35"/>
      <c r="C670" s="36"/>
      <c r="D670" s="36"/>
    </row>
    <row r="671" spans="1:4" ht="15" customHeight="1">
      <c r="A671" s="34"/>
      <c r="B671" s="35"/>
      <c r="C671" s="36"/>
      <c r="D671" s="36"/>
    </row>
    <row r="672" spans="1:4" ht="15" customHeight="1">
      <c r="A672" s="34"/>
      <c r="B672" s="35"/>
      <c r="C672" s="36"/>
      <c r="D672" s="36"/>
    </row>
    <row r="673" spans="1:4" ht="15" customHeight="1">
      <c r="A673" s="34"/>
      <c r="B673" s="35"/>
      <c r="C673" s="36"/>
      <c r="D673" s="36"/>
    </row>
    <row r="674" spans="1:4" ht="15" customHeight="1">
      <c r="A674" s="34"/>
      <c r="B674" s="35"/>
      <c r="C674" s="36"/>
      <c r="D674" s="36"/>
    </row>
    <row r="675" spans="1:4" ht="15" customHeight="1">
      <c r="A675" s="34"/>
      <c r="B675" s="35"/>
      <c r="C675" s="36"/>
      <c r="D675" s="36"/>
    </row>
    <row r="676" spans="1:4" ht="15" customHeight="1">
      <c r="A676" s="34"/>
      <c r="B676" s="35"/>
      <c r="C676" s="36"/>
      <c r="D676" s="36"/>
    </row>
    <row r="677" spans="1:4" ht="15" customHeight="1">
      <c r="A677" s="34"/>
      <c r="B677" s="35"/>
      <c r="C677" s="36"/>
      <c r="D677" s="36"/>
    </row>
    <row r="678" spans="1:4" ht="15" customHeight="1">
      <c r="A678" s="34"/>
      <c r="B678" s="35"/>
      <c r="C678" s="36"/>
      <c r="D678" s="36"/>
    </row>
    <row r="679" spans="1:4" ht="15" customHeight="1">
      <c r="A679" s="34"/>
      <c r="B679" s="35"/>
      <c r="C679" s="36"/>
      <c r="D679" s="36"/>
    </row>
    <row r="680" spans="1:4" ht="15" customHeight="1">
      <c r="A680" s="34"/>
      <c r="B680" s="35"/>
      <c r="C680" s="36"/>
      <c r="D680" s="36"/>
    </row>
    <row r="681" spans="1:4" ht="15" customHeight="1">
      <c r="A681" s="34"/>
      <c r="B681" s="35"/>
      <c r="C681" s="36"/>
      <c r="D681" s="36"/>
    </row>
    <row r="682" spans="1:4" ht="15" customHeight="1">
      <c r="A682" s="34"/>
      <c r="B682" s="35"/>
      <c r="C682" s="36"/>
      <c r="D682" s="36"/>
    </row>
    <row r="683" spans="1:4" ht="15" customHeight="1">
      <c r="A683" s="34"/>
      <c r="B683" s="35"/>
      <c r="C683" s="36"/>
      <c r="D683" s="36"/>
    </row>
    <row r="684" spans="1:4" ht="15" customHeight="1">
      <c r="A684" s="34"/>
      <c r="B684" s="35"/>
      <c r="C684" s="36"/>
      <c r="D684" s="36"/>
    </row>
    <row r="685" spans="1:4" ht="15" customHeight="1">
      <c r="A685" s="34"/>
      <c r="B685" s="35"/>
      <c r="C685" s="36"/>
      <c r="D685" s="36"/>
    </row>
    <row r="686" spans="1:4" ht="15" customHeight="1">
      <c r="A686" s="34"/>
      <c r="B686" s="35"/>
      <c r="C686" s="36"/>
      <c r="D686" s="36"/>
    </row>
    <row r="687" spans="1:4" ht="15" customHeight="1">
      <c r="A687" s="34"/>
      <c r="B687" s="35"/>
      <c r="C687" s="36"/>
      <c r="D687" s="36"/>
    </row>
    <row r="688" spans="1:4" ht="15" customHeight="1">
      <c r="A688" s="34"/>
      <c r="B688" s="35"/>
      <c r="C688" s="36"/>
      <c r="D688" s="36"/>
    </row>
    <row r="689" spans="1:4" ht="15" customHeight="1">
      <c r="A689" s="34"/>
      <c r="B689" s="35"/>
      <c r="C689" s="36"/>
      <c r="D689" s="36"/>
    </row>
    <row r="690" spans="1:4" ht="15" customHeight="1">
      <c r="A690" s="34"/>
      <c r="B690" s="35"/>
      <c r="C690" s="36"/>
      <c r="D690" s="36"/>
    </row>
    <row r="691" spans="1:4" ht="15" customHeight="1">
      <c r="A691" s="34"/>
      <c r="B691" s="35"/>
      <c r="C691" s="36"/>
      <c r="D691" s="36"/>
    </row>
    <row r="692" spans="1:4" ht="15" customHeight="1">
      <c r="A692" s="34"/>
      <c r="B692" s="35"/>
      <c r="C692" s="36"/>
      <c r="D692" s="36"/>
    </row>
    <row r="693" spans="1:4" ht="15" customHeight="1">
      <c r="A693" s="34"/>
      <c r="B693" s="35"/>
      <c r="C693" s="36"/>
      <c r="D693" s="36"/>
    </row>
    <row r="694" spans="1:4" ht="15" customHeight="1">
      <c r="A694" s="34"/>
      <c r="B694" s="35"/>
      <c r="C694" s="36"/>
      <c r="D694" s="36"/>
    </row>
    <row r="695" spans="1:4" ht="15" customHeight="1">
      <c r="A695" s="34"/>
      <c r="B695" s="35"/>
      <c r="C695" s="36"/>
      <c r="D695" s="36"/>
    </row>
    <row r="696" spans="1:4" ht="15" customHeight="1">
      <c r="A696" s="34"/>
      <c r="B696" s="35"/>
      <c r="C696" s="36"/>
      <c r="D696" s="36"/>
    </row>
    <row r="697" spans="1:4" ht="15" customHeight="1">
      <c r="A697" s="34"/>
      <c r="B697" s="35"/>
      <c r="C697" s="36"/>
      <c r="D697" s="36"/>
    </row>
    <row r="698" spans="1:4" ht="15" customHeight="1">
      <c r="A698" s="34"/>
      <c r="B698" s="35"/>
      <c r="C698" s="36"/>
      <c r="D698" s="36"/>
    </row>
    <row r="699" spans="1:4" ht="15" customHeight="1">
      <c r="A699" s="34"/>
      <c r="B699" s="35"/>
      <c r="C699" s="36"/>
      <c r="D699" s="36"/>
    </row>
    <row r="700" spans="1:4" ht="15" customHeight="1">
      <c r="A700" s="34"/>
      <c r="B700" s="35"/>
      <c r="C700" s="36"/>
      <c r="D700" s="36"/>
    </row>
    <row r="701" spans="1:4" ht="15" customHeight="1">
      <c r="A701" s="34"/>
      <c r="B701" s="35"/>
      <c r="C701" s="36"/>
      <c r="D701" s="36"/>
    </row>
    <row r="702" spans="1:4" ht="15" customHeight="1">
      <c r="A702" s="34"/>
      <c r="B702" s="35"/>
      <c r="C702" s="36"/>
      <c r="D702" s="36"/>
    </row>
    <row r="703" spans="1:4" ht="15" customHeight="1">
      <c r="A703" s="34"/>
      <c r="B703" s="35"/>
      <c r="C703" s="36"/>
      <c r="D703" s="36"/>
    </row>
    <row r="704" spans="1:4" ht="15" customHeight="1">
      <c r="A704" s="34"/>
      <c r="B704" s="35"/>
      <c r="C704" s="36"/>
      <c r="D704" s="36"/>
    </row>
    <row r="705" spans="1:4" ht="15" customHeight="1">
      <c r="A705" s="34"/>
      <c r="B705" s="35"/>
      <c r="C705" s="36"/>
      <c r="D705" s="36"/>
    </row>
    <row r="706" spans="1:4" ht="15" customHeight="1">
      <c r="A706" s="34"/>
      <c r="B706" s="35"/>
      <c r="C706" s="36"/>
      <c r="D706" s="36"/>
    </row>
    <row r="707" spans="1:4" ht="15" customHeight="1">
      <c r="A707" s="34"/>
      <c r="B707" s="35"/>
      <c r="C707" s="36"/>
      <c r="D707" s="36"/>
    </row>
    <row r="708" spans="1:4" ht="15" customHeight="1">
      <c r="A708" s="34"/>
      <c r="B708" s="35"/>
      <c r="C708" s="36"/>
      <c r="D708" s="36"/>
    </row>
    <row r="709" spans="1:4" ht="15" customHeight="1">
      <c r="A709" s="34"/>
      <c r="B709" s="35"/>
      <c r="C709" s="36"/>
      <c r="D709" s="36"/>
    </row>
    <row r="710" spans="1:4" ht="15" customHeight="1">
      <c r="A710" s="34"/>
      <c r="B710" s="35"/>
      <c r="C710" s="36"/>
      <c r="D710" s="36"/>
    </row>
    <row r="711" spans="1:4" ht="15" customHeight="1">
      <c r="A711" s="34"/>
      <c r="B711" s="35"/>
      <c r="C711" s="36"/>
      <c r="D711" s="36"/>
    </row>
    <row r="712" spans="1:4" ht="15" customHeight="1">
      <c r="A712" s="34"/>
      <c r="B712" s="35"/>
      <c r="C712" s="36"/>
      <c r="D712" s="36"/>
    </row>
    <row r="713" spans="1:4" ht="15" customHeight="1">
      <c r="A713" s="34"/>
      <c r="B713" s="35"/>
      <c r="C713" s="36"/>
      <c r="D713" s="36"/>
    </row>
    <row r="714" spans="1:4" ht="15" customHeight="1">
      <c r="A714" s="34"/>
      <c r="B714" s="35"/>
      <c r="C714" s="36"/>
      <c r="D714" s="36"/>
    </row>
    <row r="715" spans="1:4" ht="15" customHeight="1">
      <c r="A715" s="34"/>
      <c r="B715" s="35"/>
      <c r="C715" s="36"/>
      <c r="D715" s="36"/>
    </row>
    <row r="716" spans="1:4" ht="15" customHeight="1">
      <c r="A716" s="34"/>
      <c r="B716" s="35"/>
      <c r="C716" s="36"/>
      <c r="D716" s="36"/>
    </row>
    <row r="717" spans="1:4" ht="15" customHeight="1">
      <c r="A717" s="34"/>
      <c r="B717" s="35"/>
      <c r="C717" s="36"/>
      <c r="D717" s="36"/>
    </row>
    <row r="718" spans="1:4" ht="15" customHeight="1">
      <c r="A718" s="34"/>
      <c r="B718" s="35"/>
      <c r="C718" s="36"/>
      <c r="D718" s="36"/>
    </row>
    <row r="719" spans="1:4" ht="15" customHeight="1">
      <c r="A719" s="34"/>
      <c r="B719" s="35"/>
      <c r="C719" s="36"/>
      <c r="D719" s="36"/>
    </row>
    <row r="720" spans="1:4" ht="15" customHeight="1">
      <c r="A720" s="34"/>
      <c r="B720" s="35"/>
      <c r="C720" s="36"/>
      <c r="D720" s="36"/>
    </row>
    <row r="721" spans="1:4" ht="15" customHeight="1">
      <c r="A721" s="34"/>
      <c r="B721" s="35"/>
      <c r="C721" s="36"/>
      <c r="D721" s="36"/>
    </row>
    <row r="722" spans="1:4" ht="15" customHeight="1">
      <c r="A722" s="34"/>
      <c r="B722" s="35"/>
      <c r="C722" s="36"/>
      <c r="D722" s="36"/>
    </row>
    <row r="723" spans="1:4" ht="15" customHeight="1">
      <c r="A723" s="34"/>
      <c r="B723" s="35"/>
      <c r="C723" s="36"/>
      <c r="D723" s="36"/>
    </row>
    <row r="724" spans="1:4" ht="15" customHeight="1">
      <c r="A724" s="34"/>
      <c r="B724" s="35"/>
      <c r="C724" s="36"/>
      <c r="D724" s="36"/>
    </row>
    <row r="725" spans="1:4" ht="15" customHeight="1">
      <c r="A725" s="34"/>
      <c r="B725" s="35"/>
      <c r="C725" s="36"/>
      <c r="D725" s="36"/>
    </row>
    <row r="726" spans="1:4" ht="15" customHeight="1">
      <c r="A726" s="34"/>
      <c r="B726" s="35"/>
      <c r="C726" s="36"/>
      <c r="D726" s="36"/>
    </row>
    <row r="727" spans="1:4" ht="15" customHeight="1">
      <c r="A727" s="34"/>
      <c r="B727" s="35"/>
      <c r="C727" s="36"/>
      <c r="D727" s="36"/>
    </row>
    <row r="728" spans="1:4" ht="15" customHeight="1">
      <c r="A728" s="34"/>
      <c r="B728" s="35"/>
      <c r="C728" s="36"/>
      <c r="D728" s="36"/>
    </row>
    <row r="729" spans="1:4" ht="15" customHeight="1">
      <c r="A729" s="34"/>
      <c r="B729" s="35"/>
      <c r="C729" s="36"/>
      <c r="D729" s="36"/>
    </row>
    <row r="730" spans="1:4" ht="15" customHeight="1">
      <c r="A730" s="34"/>
      <c r="B730" s="35"/>
      <c r="C730" s="36"/>
      <c r="D730" s="36"/>
    </row>
    <row r="731" spans="1:4" ht="15" customHeight="1">
      <c r="A731" s="34"/>
      <c r="B731" s="35"/>
      <c r="C731" s="36"/>
      <c r="D731" s="36"/>
    </row>
    <row r="732" spans="1:4" ht="15" customHeight="1">
      <c r="A732" s="34"/>
      <c r="B732" s="35"/>
      <c r="C732" s="36"/>
      <c r="D732" s="36"/>
    </row>
    <row r="733" spans="1:4" ht="15" customHeight="1">
      <c r="A733" s="34"/>
      <c r="B733" s="35"/>
      <c r="C733" s="36"/>
      <c r="D733" s="36"/>
    </row>
    <row r="734" spans="1:4" ht="15" customHeight="1">
      <c r="A734" s="34"/>
      <c r="B734" s="35"/>
      <c r="C734" s="36"/>
      <c r="D734" s="36"/>
    </row>
    <row r="735" spans="1:4" ht="15" customHeight="1">
      <c r="A735" s="34"/>
      <c r="B735" s="35"/>
      <c r="C735" s="36"/>
      <c r="D735" s="36"/>
    </row>
    <row r="736" spans="1:4" ht="15" customHeight="1">
      <c r="A736" s="34"/>
      <c r="B736" s="35"/>
      <c r="C736" s="36"/>
      <c r="D736" s="36"/>
    </row>
    <row r="737" spans="1:4" ht="15" customHeight="1">
      <c r="A737" s="34"/>
      <c r="B737" s="35"/>
      <c r="C737" s="36"/>
      <c r="D737" s="36"/>
    </row>
    <row r="738" spans="1:4" ht="15" customHeight="1">
      <c r="A738" s="34"/>
      <c r="B738" s="35"/>
      <c r="C738" s="36"/>
      <c r="D738" s="36"/>
    </row>
    <row r="739" spans="1:4" ht="15" customHeight="1">
      <c r="A739" s="34"/>
      <c r="B739" s="35"/>
      <c r="C739" s="36"/>
      <c r="D739" s="36"/>
    </row>
    <row r="740" spans="1:4" ht="15" customHeight="1">
      <c r="A740" s="34"/>
      <c r="B740" s="35"/>
      <c r="C740" s="36"/>
      <c r="D740" s="36"/>
    </row>
    <row r="741" spans="1:4" ht="15" customHeight="1">
      <c r="A741" s="34"/>
      <c r="B741" s="35"/>
      <c r="C741" s="36"/>
      <c r="D741" s="36"/>
    </row>
    <row r="742" spans="1:4" ht="15" customHeight="1">
      <c r="A742" s="34"/>
      <c r="B742" s="35"/>
      <c r="C742" s="36"/>
      <c r="D742" s="36"/>
    </row>
    <row r="743" spans="1:4" ht="15" customHeight="1">
      <c r="A743" s="34"/>
      <c r="B743" s="35"/>
      <c r="C743" s="36"/>
      <c r="D743" s="36"/>
    </row>
    <row r="744" spans="1:4" ht="15" customHeight="1">
      <c r="A744" s="34"/>
      <c r="B744" s="35"/>
      <c r="C744" s="36"/>
      <c r="D744" s="36"/>
    </row>
    <row r="745" spans="1:4" ht="15" customHeight="1">
      <c r="A745" s="34"/>
      <c r="B745" s="35"/>
      <c r="C745" s="36"/>
      <c r="D745" s="36"/>
    </row>
    <row r="746" spans="1:4" ht="15" customHeight="1">
      <c r="A746" s="34"/>
      <c r="B746" s="35"/>
      <c r="C746" s="36"/>
      <c r="D746" s="36"/>
    </row>
    <row r="747" spans="1:4" ht="15" customHeight="1">
      <c r="A747" s="34"/>
      <c r="B747" s="35"/>
      <c r="C747" s="36"/>
      <c r="D747" s="36"/>
    </row>
    <row r="748" spans="1:4" ht="15" customHeight="1">
      <c r="A748" s="34"/>
      <c r="B748" s="35"/>
      <c r="C748" s="36"/>
      <c r="D748" s="36"/>
    </row>
    <row r="749" spans="1:4" ht="15" customHeight="1">
      <c r="A749" s="34"/>
      <c r="B749" s="35"/>
      <c r="C749" s="36"/>
      <c r="D749" s="36"/>
    </row>
    <row r="750" spans="1:4" ht="15" customHeight="1">
      <c r="A750" s="34"/>
      <c r="B750" s="35"/>
      <c r="C750" s="36"/>
      <c r="D750" s="36"/>
    </row>
    <row r="751" spans="1:4" ht="15" customHeight="1">
      <c r="A751" s="34"/>
      <c r="B751" s="35"/>
      <c r="C751" s="36"/>
      <c r="D751" s="36"/>
    </row>
    <row r="752" spans="1:4" ht="15" customHeight="1">
      <c r="A752" s="34"/>
      <c r="B752" s="35"/>
      <c r="C752" s="36"/>
      <c r="D752" s="36"/>
    </row>
    <row r="753" spans="1:4" ht="15" customHeight="1">
      <c r="A753" s="34"/>
      <c r="B753" s="35"/>
      <c r="C753" s="36"/>
      <c r="D753" s="36"/>
    </row>
    <row r="754" spans="1:4" ht="15" customHeight="1">
      <c r="A754" s="34"/>
      <c r="B754" s="35"/>
      <c r="C754" s="36"/>
      <c r="D754" s="36"/>
    </row>
    <row r="755" spans="1:4" ht="15" customHeight="1">
      <c r="A755" s="34"/>
      <c r="B755" s="35"/>
      <c r="C755" s="36"/>
      <c r="D755" s="36"/>
    </row>
    <row r="756" spans="1:4" ht="15" customHeight="1">
      <c r="A756" s="34"/>
      <c r="B756" s="35"/>
      <c r="C756" s="36"/>
      <c r="D756" s="36"/>
    </row>
    <row r="757" spans="1:4" ht="15" customHeight="1">
      <c r="A757" s="34"/>
      <c r="B757" s="35"/>
      <c r="C757" s="36"/>
      <c r="D757" s="36"/>
    </row>
    <row r="758" spans="1:4" ht="15" customHeight="1">
      <c r="A758" s="34"/>
      <c r="B758" s="35"/>
      <c r="C758" s="36"/>
      <c r="D758" s="36"/>
    </row>
    <row r="759" spans="1:4" ht="15" customHeight="1">
      <c r="A759" s="34"/>
      <c r="B759" s="35"/>
      <c r="C759" s="36"/>
      <c r="D759" s="36"/>
    </row>
    <row r="760" spans="1:4" ht="15" customHeight="1">
      <c r="A760" s="34"/>
      <c r="B760" s="35"/>
      <c r="C760" s="36"/>
      <c r="D760" s="36"/>
    </row>
    <row r="761" spans="1:4" ht="15" customHeight="1">
      <c r="A761" s="34"/>
      <c r="B761" s="35"/>
      <c r="C761" s="36"/>
      <c r="D761" s="36"/>
    </row>
    <row r="762" spans="1:4" ht="15" customHeight="1">
      <c r="A762" s="34"/>
      <c r="B762" s="35"/>
      <c r="C762" s="36"/>
      <c r="D762" s="36"/>
    </row>
    <row r="763" spans="1:4" ht="15" customHeight="1">
      <c r="A763" s="34"/>
      <c r="B763" s="35"/>
      <c r="C763" s="36"/>
      <c r="D763" s="36"/>
    </row>
    <row r="764" spans="1:4" ht="15" customHeight="1">
      <c r="A764" s="34"/>
      <c r="B764" s="35"/>
      <c r="C764" s="36"/>
      <c r="D764" s="36"/>
    </row>
    <row r="765" spans="1:4" ht="15" customHeight="1">
      <c r="A765" s="34"/>
      <c r="B765" s="35"/>
      <c r="C765" s="36"/>
      <c r="D765" s="36"/>
    </row>
    <row r="766" spans="1:4" ht="15" customHeight="1">
      <c r="A766" s="34"/>
      <c r="B766" s="35"/>
      <c r="C766" s="36"/>
      <c r="D766" s="36"/>
    </row>
    <row r="767" spans="1:4" ht="15" customHeight="1">
      <c r="A767" s="34"/>
      <c r="B767" s="35"/>
      <c r="C767" s="36"/>
      <c r="D767" s="36"/>
    </row>
    <row r="768" spans="1:4" ht="15" customHeight="1">
      <c r="A768" s="34"/>
      <c r="B768" s="35"/>
      <c r="C768" s="36"/>
      <c r="D768" s="36"/>
    </row>
    <row r="769" spans="1:4" ht="15" customHeight="1">
      <c r="A769" s="34"/>
      <c r="B769" s="35"/>
      <c r="C769" s="36"/>
      <c r="D769" s="36"/>
    </row>
    <row r="770" spans="1:4" ht="15" customHeight="1">
      <c r="A770" s="34"/>
      <c r="B770" s="35"/>
      <c r="C770" s="36"/>
      <c r="D770" s="36"/>
    </row>
    <row r="771" spans="1:4" ht="15" customHeight="1">
      <c r="A771" s="34"/>
      <c r="B771" s="35"/>
      <c r="C771" s="36"/>
      <c r="D771" s="36"/>
    </row>
    <row r="772" spans="1:4" ht="15" customHeight="1">
      <c r="A772" s="34"/>
      <c r="B772" s="35"/>
      <c r="C772" s="36"/>
      <c r="D772" s="36"/>
    </row>
    <row r="773" spans="1:4" ht="15" customHeight="1">
      <c r="A773" s="34"/>
      <c r="B773" s="35"/>
      <c r="C773" s="36"/>
      <c r="D773" s="36"/>
    </row>
    <row r="774" spans="1:4" ht="15" customHeight="1">
      <c r="A774" s="34"/>
      <c r="B774" s="35"/>
      <c r="C774" s="36"/>
      <c r="D774" s="36"/>
    </row>
    <row r="775" spans="1:4" ht="15" customHeight="1">
      <c r="A775" s="34"/>
      <c r="B775" s="35"/>
      <c r="C775" s="36"/>
      <c r="D775" s="36"/>
    </row>
    <row r="776" spans="1:4" ht="15" customHeight="1">
      <c r="A776" s="34"/>
      <c r="B776" s="35"/>
      <c r="C776" s="36"/>
      <c r="D776" s="36"/>
    </row>
    <row r="777" spans="1:4" ht="15" customHeight="1">
      <c r="A777" s="34"/>
      <c r="B777" s="35"/>
      <c r="C777" s="36"/>
      <c r="D777" s="36"/>
    </row>
    <row r="778" spans="1:4" ht="15" customHeight="1">
      <c r="A778" s="34"/>
      <c r="B778" s="35"/>
      <c r="C778" s="36"/>
      <c r="D778" s="36"/>
    </row>
    <row r="779" spans="1:4" ht="15" customHeight="1">
      <c r="A779" s="34"/>
      <c r="B779" s="35"/>
      <c r="C779" s="36"/>
      <c r="D779" s="36"/>
    </row>
    <row r="780" spans="1:4" ht="15" customHeight="1">
      <c r="A780" s="34"/>
      <c r="B780" s="35"/>
      <c r="C780" s="36"/>
      <c r="D780" s="36"/>
    </row>
    <row r="781" spans="1:4" ht="15" customHeight="1">
      <c r="A781" s="34"/>
      <c r="B781" s="35"/>
      <c r="C781" s="36"/>
      <c r="D781" s="36"/>
    </row>
    <row r="782" spans="1:4" ht="15" customHeight="1">
      <c r="A782" s="34"/>
      <c r="B782" s="35"/>
      <c r="C782" s="36"/>
      <c r="D782" s="36"/>
    </row>
    <row r="783" spans="1:4" ht="15" customHeight="1">
      <c r="A783" s="34"/>
      <c r="B783" s="35"/>
      <c r="C783" s="36"/>
      <c r="D783" s="36"/>
    </row>
    <row r="784" spans="1:4" ht="15" customHeight="1">
      <c r="A784" s="34"/>
      <c r="B784" s="35"/>
      <c r="C784" s="36"/>
      <c r="D784" s="36"/>
    </row>
    <row r="785" spans="1:4" ht="15" customHeight="1">
      <c r="A785" s="34"/>
      <c r="B785" s="35"/>
      <c r="C785" s="36"/>
      <c r="D785" s="36"/>
    </row>
    <row r="786" spans="1:4" ht="15" customHeight="1">
      <c r="A786" s="34"/>
      <c r="B786" s="35"/>
      <c r="C786" s="36"/>
      <c r="D786" s="36"/>
    </row>
    <row r="787" spans="1:4" ht="15" customHeight="1">
      <c r="A787" s="34"/>
      <c r="B787" s="35"/>
      <c r="C787" s="36"/>
      <c r="D787" s="36"/>
    </row>
    <row r="788" spans="1:4" ht="15" customHeight="1">
      <c r="A788" s="34"/>
      <c r="B788" s="35"/>
      <c r="C788" s="36"/>
      <c r="D788" s="36"/>
    </row>
    <row r="789" spans="1:4" ht="15" customHeight="1">
      <c r="A789" s="34"/>
      <c r="B789" s="35"/>
      <c r="C789" s="36"/>
      <c r="D789" s="36"/>
    </row>
    <row r="790" spans="1:4" ht="15" customHeight="1">
      <c r="A790" s="34"/>
      <c r="B790" s="35"/>
      <c r="C790" s="36"/>
      <c r="D790" s="36"/>
    </row>
    <row r="791" spans="1:4" ht="15" customHeight="1">
      <c r="A791" s="34"/>
      <c r="B791" s="35"/>
      <c r="C791" s="36"/>
      <c r="D791" s="36"/>
    </row>
    <row r="792" spans="1:4" ht="15" customHeight="1">
      <c r="A792" s="34"/>
      <c r="B792" s="35"/>
      <c r="C792" s="36"/>
      <c r="D792" s="36"/>
    </row>
    <row r="793" spans="1:4" ht="15" customHeight="1">
      <c r="A793" s="34"/>
      <c r="B793" s="35"/>
      <c r="C793" s="36"/>
      <c r="D793" s="36"/>
    </row>
    <row r="794" spans="1:4" ht="15" customHeight="1">
      <c r="A794" s="34"/>
      <c r="B794" s="35"/>
      <c r="C794" s="36"/>
      <c r="D794" s="36"/>
    </row>
    <row r="795" spans="1:4" ht="15" customHeight="1">
      <c r="A795" s="34"/>
      <c r="B795" s="35"/>
      <c r="C795" s="36"/>
      <c r="D795" s="36"/>
    </row>
    <row r="796" spans="1:4" ht="15" customHeight="1">
      <c r="A796" s="34"/>
      <c r="B796" s="35"/>
      <c r="C796" s="36"/>
      <c r="D796" s="36"/>
    </row>
    <row r="797" spans="1:4" ht="15" customHeight="1">
      <c r="A797" s="34"/>
      <c r="B797" s="35"/>
      <c r="C797" s="36"/>
      <c r="D797" s="36"/>
    </row>
    <row r="798" spans="1:4" ht="15" customHeight="1">
      <c r="A798" s="34"/>
      <c r="B798" s="35"/>
      <c r="C798" s="36"/>
      <c r="D798" s="36"/>
    </row>
    <row r="799" spans="1:4" ht="15" customHeight="1">
      <c r="A799" s="34"/>
      <c r="B799" s="35"/>
      <c r="C799" s="36"/>
      <c r="D799" s="36"/>
    </row>
    <row r="800" spans="1:4" ht="15" customHeight="1">
      <c r="A800" s="34"/>
      <c r="B800" s="35"/>
      <c r="C800" s="36"/>
      <c r="D800" s="36"/>
    </row>
    <row r="801" spans="1:4" ht="15" customHeight="1">
      <c r="A801" s="34"/>
      <c r="B801" s="35"/>
      <c r="C801" s="36"/>
      <c r="D801" s="36"/>
    </row>
    <row r="802" spans="1:4" ht="15" customHeight="1">
      <c r="A802" s="34"/>
      <c r="B802" s="35"/>
      <c r="C802" s="36"/>
      <c r="D802" s="36"/>
    </row>
    <row r="803" spans="1:4" ht="15" customHeight="1">
      <c r="A803" s="34"/>
      <c r="B803" s="35"/>
      <c r="C803" s="36"/>
      <c r="D803" s="36"/>
    </row>
    <row r="804" spans="1:4" ht="15" customHeight="1">
      <c r="A804" s="34"/>
      <c r="B804" s="35"/>
      <c r="C804" s="36"/>
      <c r="D804" s="36"/>
    </row>
    <row r="805" spans="1:4" ht="15" customHeight="1">
      <c r="A805" s="34"/>
      <c r="B805" s="35"/>
      <c r="C805" s="36"/>
      <c r="D805" s="36"/>
    </row>
    <row r="806" spans="1:4" ht="15" customHeight="1">
      <c r="A806" s="34"/>
      <c r="B806" s="35"/>
      <c r="C806" s="36"/>
      <c r="D806" s="36"/>
    </row>
    <row r="807" spans="1:4" ht="15" customHeight="1">
      <c r="A807" s="34"/>
      <c r="B807" s="35"/>
      <c r="C807" s="36"/>
      <c r="D807" s="36"/>
    </row>
    <row r="808" spans="1:4" ht="15" customHeight="1">
      <c r="A808" s="34"/>
      <c r="B808" s="35"/>
      <c r="C808" s="36"/>
      <c r="D808" s="36"/>
    </row>
    <row r="809" spans="1:4" ht="15" customHeight="1">
      <c r="A809" s="34"/>
      <c r="B809" s="35"/>
      <c r="C809" s="36"/>
      <c r="D809" s="36"/>
    </row>
    <row r="810" spans="1:4" ht="15" customHeight="1">
      <c r="A810" s="34"/>
      <c r="B810" s="35"/>
      <c r="C810" s="36"/>
      <c r="D810" s="36"/>
    </row>
    <row r="811" spans="1:4" ht="15" customHeight="1">
      <c r="A811" s="34"/>
      <c r="B811" s="35"/>
      <c r="C811" s="36"/>
      <c r="D811" s="36"/>
    </row>
    <row r="812" spans="1:4" ht="15" customHeight="1">
      <c r="A812" s="34"/>
      <c r="B812" s="35"/>
      <c r="C812" s="36"/>
      <c r="D812" s="36"/>
    </row>
    <row r="813" spans="1:4" ht="15" customHeight="1">
      <c r="A813" s="34"/>
      <c r="B813" s="35"/>
      <c r="C813" s="36"/>
      <c r="D813" s="36"/>
    </row>
    <row r="814" spans="1:4" ht="15" customHeight="1">
      <c r="A814" s="34"/>
      <c r="B814" s="35"/>
      <c r="C814" s="36"/>
      <c r="D814" s="36"/>
    </row>
    <row r="815" spans="1:4" ht="15" customHeight="1">
      <c r="A815" s="34"/>
      <c r="B815" s="35"/>
      <c r="C815" s="36"/>
      <c r="D815" s="36"/>
    </row>
    <row r="816" spans="1:4" ht="15" customHeight="1">
      <c r="A816" s="34"/>
      <c r="B816" s="35"/>
      <c r="C816" s="36"/>
      <c r="D816" s="36"/>
    </row>
    <row r="817" spans="1:4" ht="15" customHeight="1">
      <c r="A817" s="34"/>
      <c r="B817" s="35"/>
      <c r="C817" s="36"/>
      <c r="D817" s="36"/>
    </row>
    <row r="818" spans="1:4" ht="15" customHeight="1">
      <c r="A818" s="34"/>
      <c r="B818" s="35"/>
      <c r="C818" s="36"/>
      <c r="D818" s="36"/>
    </row>
    <row r="819" spans="1:4" ht="15" customHeight="1">
      <c r="A819" s="34"/>
      <c r="B819" s="35"/>
      <c r="C819" s="36"/>
      <c r="D819" s="36"/>
    </row>
    <row r="820" spans="1:4" ht="15" customHeight="1">
      <c r="A820" s="34"/>
      <c r="B820" s="35"/>
      <c r="C820" s="36"/>
      <c r="D820" s="36"/>
    </row>
    <row r="821" spans="1:4" ht="15" customHeight="1">
      <c r="A821" s="34"/>
      <c r="B821" s="35"/>
      <c r="C821" s="36"/>
      <c r="D821" s="36"/>
    </row>
    <row r="822" spans="1:4" ht="15" customHeight="1">
      <c r="A822" s="34"/>
      <c r="B822" s="35"/>
      <c r="C822" s="36"/>
      <c r="D822" s="36"/>
    </row>
    <row r="823" spans="1:4" ht="15" customHeight="1">
      <c r="A823" s="34"/>
      <c r="B823" s="35"/>
      <c r="C823" s="36"/>
      <c r="D823" s="36"/>
    </row>
    <row r="824" spans="1:4" ht="15" customHeight="1">
      <c r="A824" s="34"/>
      <c r="B824" s="35"/>
      <c r="C824" s="36"/>
      <c r="D824" s="36"/>
    </row>
    <row r="825" spans="1:4" ht="15" customHeight="1">
      <c r="A825" s="34"/>
      <c r="B825" s="35"/>
      <c r="C825" s="36"/>
      <c r="D825" s="36"/>
    </row>
    <row r="826" spans="1:4" ht="15" customHeight="1">
      <c r="A826" s="34"/>
      <c r="B826" s="35"/>
      <c r="C826" s="36"/>
      <c r="D826" s="36"/>
    </row>
    <row r="827" spans="1:4" ht="15" customHeight="1">
      <c r="A827" s="34"/>
      <c r="B827" s="35"/>
      <c r="C827" s="36"/>
      <c r="D827" s="36"/>
    </row>
    <row r="828" spans="1:4" ht="15" customHeight="1">
      <c r="A828" s="34"/>
      <c r="B828" s="35"/>
      <c r="C828" s="36"/>
      <c r="D828" s="36"/>
    </row>
    <row r="829" spans="1:4" ht="15" customHeight="1">
      <c r="A829" s="34"/>
      <c r="B829" s="35"/>
      <c r="C829" s="36"/>
      <c r="D829" s="36"/>
    </row>
    <row r="830" spans="1:4" ht="15" customHeight="1">
      <c r="A830" s="34"/>
      <c r="B830" s="35"/>
      <c r="C830" s="36"/>
      <c r="D830" s="36"/>
    </row>
    <row r="831" spans="1:4" ht="15" customHeight="1">
      <c r="A831" s="34"/>
      <c r="B831" s="35"/>
      <c r="C831" s="36"/>
      <c r="D831" s="36"/>
    </row>
    <row r="832" spans="1:4" ht="15" customHeight="1">
      <c r="A832" s="34"/>
      <c r="B832" s="35"/>
      <c r="C832" s="36"/>
      <c r="D832" s="36"/>
    </row>
    <row r="833" spans="1:4" ht="15" customHeight="1">
      <c r="A833" s="34"/>
      <c r="B833" s="35"/>
      <c r="C833" s="36"/>
      <c r="D833" s="36"/>
    </row>
    <row r="834" spans="1:4" ht="15" customHeight="1">
      <c r="A834" s="34"/>
      <c r="B834" s="35"/>
      <c r="C834" s="36"/>
      <c r="D834" s="36"/>
    </row>
    <row r="835" spans="1:4" ht="15" customHeight="1">
      <c r="A835" s="34"/>
      <c r="B835" s="35"/>
      <c r="C835" s="36"/>
      <c r="D835" s="36"/>
    </row>
    <row r="836" spans="1:4" ht="15" customHeight="1">
      <c r="A836" s="34"/>
      <c r="B836" s="35"/>
      <c r="C836" s="36"/>
      <c r="D836" s="36"/>
    </row>
    <row r="837" spans="1:4" ht="15" customHeight="1">
      <c r="A837" s="34"/>
      <c r="B837" s="35"/>
      <c r="C837" s="36"/>
      <c r="D837" s="36"/>
    </row>
    <row r="838" spans="1:4" ht="15" customHeight="1">
      <c r="A838" s="34"/>
      <c r="B838" s="35"/>
      <c r="C838" s="36"/>
      <c r="D838" s="36"/>
    </row>
    <row r="839" spans="1:4" ht="15" customHeight="1">
      <c r="A839" s="34"/>
      <c r="B839" s="35"/>
      <c r="C839" s="36"/>
      <c r="D839" s="36"/>
    </row>
    <row r="840" spans="1:4" ht="15" customHeight="1">
      <c r="A840" s="34"/>
      <c r="B840" s="35"/>
      <c r="C840" s="36"/>
      <c r="D840" s="36"/>
    </row>
    <row r="841" spans="1:4" ht="15" customHeight="1">
      <c r="A841" s="34"/>
      <c r="B841" s="35"/>
      <c r="C841" s="36"/>
      <c r="D841" s="36"/>
    </row>
    <row r="842" spans="1:4" ht="15" customHeight="1">
      <c r="A842" s="34"/>
      <c r="B842" s="35"/>
      <c r="C842" s="36"/>
      <c r="D842" s="36"/>
    </row>
    <row r="843" spans="1:4" ht="15" customHeight="1">
      <c r="A843" s="34"/>
      <c r="B843" s="35"/>
      <c r="C843" s="36"/>
      <c r="D843" s="36"/>
    </row>
    <row r="844" spans="1:4" ht="15" customHeight="1">
      <c r="A844" s="34"/>
      <c r="B844" s="35"/>
      <c r="C844" s="36"/>
      <c r="D844" s="36"/>
    </row>
    <row r="845" spans="1:4" ht="15" customHeight="1">
      <c r="A845" s="34"/>
      <c r="B845" s="35"/>
      <c r="C845" s="36"/>
      <c r="D845" s="36"/>
    </row>
    <row r="846" spans="1:4" ht="15" customHeight="1">
      <c r="A846" s="34"/>
      <c r="B846" s="35"/>
      <c r="C846" s="36"/>
      <c r="D846" s="36"/>
    </row>
    <row r="847" spans="1:4" ht="15" customHeight="1">
      <c r="A847" s="34"/>
      <c r="B847" s="35"/>
      <c r="C847" s="36"/>
      <c r="D847" s="36"/>
    </row>
    <row r="848" spans="1:4" ht="15" customHeight="1">
      <c r="A848" s="34"/>
      <c r="B848" s="35"/>
      <c r="C848" s="36"/>
      <c r="D848" s="36"/>
    </row>
    <row r="849" spans="1:4" ht="15" customHeight="1">
      <c r="A849" s="34"/>
      <c r="B849" s="35"/>
      <c r="C849" s="36"/>
      <c r="D849" s="36"/>
    </row>
    <row r="850" spans="1:4" ht="15" customHeight="1">
      <c r="A850" s="34"/>
      <c r="B850" s="35"/>
      <c r="C850" s="36"/>
      <c r="D850" s="36"/>
    </row>
    <row r="851" spans="1:4" ht="15" customHeight="1">
      <c r="A851" s="34"/>
      <c r="B851" s="35"/>
      <c r="C851" s="36"/>
      <c r="D851" s="36"/>
    </row>
    <row r="852" spans="1:4" ht="15" customHeight="1">
      <c r="A852" s="34"/>
      <c r="B852" s="35"/>
      <c r="C852" s="36"/>
      <c r="D852" s="36"/>
    </row>
    <row r="853" spans="1:4" ht="15" customHeight="1">
      <c r="A853" s="34"/>
      <c r="B853" s="35"/>
      <c r="C853" s="36"/>
      <c r="D853" s="36"/>
    </row>
    <row r="854" spans="1:4" ht="15" customHeight="1">
      <c r="A854" s="34"/>
      <c r="B854" s="35"/>
      <c r="C854" s="36"/>
      <c r="D854" s="36"/>
    </row>
    <row r="855" spans="1:4" ht="15" customHeight="1">
      <c r="A855" s="34"/>
      <c r="B855" s="35"/>
      <c r="C855" s="36"/>
      <c r="D855" s="36"/>
    </row>
    <row r="856" spans="1:4" ht="15" customHeight="1">
      <c r="A856" s="34"/>
      <c r="B856" s="35"/>
      <c r="C856" s="36"/>
      <c r="D856" s="36"/>
    </row>
    <row r="857" spans="1:4" ht="15" customHeight="1">
      <c r="A857" s="34"/>
      <c r="B857" s="35"/>
      <c r="C857" s="36"/>
      <c r="D857" s="36"/>
    </row>
    <row r="858" spans="1:4" ht="15" customHeight="1">
      <c r="A858" s="34"/>
      <c r="B858" s="35"/>
      <c r="C858" s="36"/>
      <c r="D858" s="36"/>
    </row>
    <row r="859" spans="1:4" ht="15" customHeight="1">
      <c r="A859" s="34"/>
      <c r="B859" s="35"/>
      <c r="C859" s="36"/>
      <c r="D859" s="36"/>
    </row>
    <row r="860" spans="1:4" ht="15" customHeight="1">
      <c r="A860" s="34"/>
      <c r="B860" s="35"/>
      <c r="C860" s="36"/>
      <c r="D860" s="36"/>
    </row>
    <row r="861" spans="1:4" ht="15" customHeight="1">
      <c r="A861" s="34"/>
      <c r="B861" s="35"/>
      <c r="C861" s="36"/>
      <c r="D861" s="36"/>
    </row>
    <row r="862" spans="1:4" ht="15" customHeight="1">
      <c r="A862" s="34"/>
      <c r="B862" s="35"/>
      <c r="C862" s="36"/>
      <c r="D862" s="36"/>
    </row>
    <row r="863" spans="1:4" ht="15" customHeight="1">
      <c r="A863" s="34"/>
      <c r="B863" s="35"/>
      <c r="C863" s="36"/>
      <c r="D863" s="36"/>
    </row>
    <row r="864" spans="1:4" ht="15" customHeight="1">
      <c r="A864" s="34"/>
      <c r="B864" s="35"/>
      <c r="C864" s="36"/>
      <c r="D864" s="36"/>
    </row>
    <row r="865" spans="1:4" ht="15" customHeight="1">
      <c r="A865" s="34"/>
      <c r="B865" s="35"/>
      <c r="C865" s="36"/>
      <c r="D865" s="36"/>
    </row>
    <row r="866" spans="1:4" ht="15" customHeight="1">
      <c r="A866" s="34"/>
      <c r="B866" s="35"/>
      <c r="C866" s="36"/>
      <c r="D866" s="36"/>
    </row>
    <row r="867" spans="1:4" ht="15" customHeight="1">
      <c r="A867" s="34"/>
      <c r="B867" s="35"/>
      <c r="C867" s="36"/>
      <c r="D867" s="36"/>
    </row>
    <row r="868" spans="1:4" ht="15" customHeight="1">
      <c r="A868" s="34"/>
      <c r="B868" s="35"/>
      <c r="C868" s="36"/>
      <c r="D868" s="36"/>
    </row>
    <row r="869" spans="1:4" ht="15" customHeight="1">
      <c r="A869" s="34"/>
      <c r="B869" s="35"/>
      <c r="C869" s="36"/>
      <c r="D869" s="36"/>
    </row>
    <row r="870" spans="1:4" ht="15" customHeight="1">
      <c r="A870" s="34"/>
      <c r="B870" s="35"/>
      <c r="C870" s="36"/>
      <c r="D870" s="36"/>
    </row>
    <row r="871" spans="1:4" ht="15" customHeight="1">
      <c r="A871" s="34"/>
      <c r="B871" s="35"/>
      <c r="C871" s="36"/>
      <c r="D871" s="36"/>
    </row>
    <row r="872" spans="1:4" ht="15" customHeight="1">
      <c r="A872" s="34"/>
      <c r="B872" s="35"/>
      <c r="C872" s="36"/>
      <c r="D872" s="36"/>
    </row>
    <row r="873" spans="1:4" ht="15" customHeight="1">
      <c r="A873" s="34"/>
      <c r="B873" s="35"/>
      <c r="C873" s="36"/>
      <c r="D873" s="36"/>
    </row>
    <row r="874" spans="1:4" ht="15" customHeight="1">
      <c r="A874" s="34"/>
      <c r="B874" s="35"/>
      <c r="C874" s="36"/>
      <c r="D874" s="36"/>
    </row>
    <row r="875" spans="1:4" ht="15" customHeight="1">
      <c r="A875" s="34"/>
      <c r="B875" s="35"/>
      <c r="C875" s="36"/>
      <c r="D875" s="36"/>
    </row>
    <row r="876" spans="1:4" ht="15" customHeight="1">
      <c r="A876" s="34"/>
      <c r="B876" s="35"/>
      <c r="C876" s="36"/>
      <c r="D876" s="36"/>
    </row>
    <row r="877" spans="1:4" ht="15" customHeight="1">
      <c r="A877" s="34"/>
      <c r="B877" s="35"/>
      <c r="C877" s="36"/>
      <c r="D877" s="36"/>
    </row>
    <row r="878" spans="1:4" ht="15" customHeight="1">
      <c r="A878" s="34"/>
      <c r="B878" s="35"/>
      <c r="C878" s="36"/>
      <c r="D878" s="36"/>
    </row>
    <row r="879" spans="1:4" ht="15" customHeight="1">
      <c r="A879" s="34"/>
      <c r="B879" s="35"/>
      <c r="C879" s="36"/>
      <c r="D879" s="36"/>
    </row>
    <row r="880" spans="1:4" ht="15" customHeight="1">
      <c r="A880" s="34"/>
      <c r="B880" s="35"/>
      <c r="C880" s="36"/>
      <c r="D880" s="36"/>
    </row>
    <row r="881" spans="1:4" ht="15" customHeight="1">
      <c r="A881" s="34"/>
      <c r="B881" s="35"/>
      <c r="C881" s="36"/>
      <c r="D881" s="36"/>
    </row>
    <row r="882" spans="1:4" ht="15" customHeight="1">
      <c r="A882" s="34"/>
      <c r="B882" s="35"/>
      <c r="C882" s="36"/>
      <c r="D882" s="36"/>
    </row>
    <row r="883" spans="1:4" ht="15" customHeight="1">
      <c r="A883" s="34"/>
      <c r="B883" s="35"/>
      <c r="C883" s="36"/>
      <c r="D883" s="36"/>
    </row>
    <row r="884" spans="1:4" ht="15" customHeight="1">
      <c r="A884" s="34"/>
      <c r="B884" s="35"/>
      <c r="C884" s="36"/>
      <c r="D884" s="36"/>
    </row>
    <row r="885" spans="1:4" ht="15" customHeight="1">
      <c r="A885" s="34"/>
      <c r="B885" s="35"/>
      <c r="C885" s="36"/>
      <c r="D885" s="36"/>
    </row>
    <row r="886" spans="1:4" ht="15" customHeight="1">
      <c r="A886" s="34"/>
      <c r="B886" s="35"/>
      <c r="C886" s="36"/>
      <c r="D886" s="36"/>
    </row>
    <row r="887" spans="1:4" ht="15" customHeight="1">
      <c r="A887" s="34"/>
      <c r="B887" s="35"/>
      <c r="C887" s="36"/>
      <c r="D887" s="36"/>
    </row>
    <row r="888" spans="1:4" ht="15" customHeight="1">
      <c r="A888" s="34"/>
      <c r="B888" s="35"/>
      <c r="C888" s="36"/>
      <c r="D888" s="36"/>
    </row>
    <row r="889" spans="1:4" ht="15" customHeight="1">
      <c r="A889" s="34"/>
      <c r="B889" s="35"/>
      <c r="C889" s="36"/>
      <c r="D889" s="36"/>
    </row>
    <row r="890" spans="1:4" ht="15" customHeight="1">
      <c r="A890" s="34"/>
      <c r="B890" s="35"/>
      <c r="C890" s="36"/>
      <c r="D890" s="36"/>
    </row>
    <row r="891" spans="1:4" ht="15" customHeight="1">
      <c r="A891" s="34"/>
      <c r="B891" s="35"/>
      <c r="C891" s="36"/>
      <c r="D891" s="36"/>
    </row>
    <row r="892" spans="1:4" ht="15" customHeight="1">
      <c r="A892" s="34"/>
      <c r="B892" s="35"/>
      <c r="C892" s="36"/>
      <c r="D892" s="36"/>
    </row>
    <row r="893" spans="1:4" ht="15" customHeight="1">
      <c r="A893" s="34"/>
      <c r="B893" s="35"/>
      <c r="C893" s="36"/>
      <c r="D893" s="36"/>
    </row>
    <row r="894" spans="1:4" ht="15" customHeight="1">
      <c r="A894" s="34"/>
      <c r="B894" s="35"/>
      <c r="C894" s="36"/>
      <c r="D894" s="36"/>
    </row>
    <row r="895" spans="1:4" ht="15" customHeight="1">
      <c r="A895" s="34"/>
      <c r="B895" s="35"/>
      <c r="C895" s="36"/>
      <c r="D895" s="36"/>
    </row>
    <row r="896" spans="1:4" ht="15" customHeight="1">
      <c r="A896" s="34"/>
      <c r="B896" s="35"/>
      <c r="C896" s="36"/>
      <c r="D896" s="36"/>
    </row>
    <row r="897" spans="1:4" ht="15" customHeight="1">
      <c r="A897" s="34"/>
      <c r="B897" s="35"/>
      <c r="C897" s="36"/>
      <c r="D897" s="36"/>
    </row>
    <row r="898" spans="1:4" ht="15" customHeight="1">
      <c r="A898" s="34"/>
      <c r="B898" s="35"/>
      <c r="C898" s="36"/>
      <c r="D898" s="36"/>
    </row>
    <row r="899" spans="1:4" ht="15" customHeight="1">
      <c r="A899" s="34"/>
      <c r="B899" s="35"/>
      <c r="C899" s="36"/>
      <c r="D899" s="36"/>
    </row>
    <row r="900" spans="1:4" ht="15" customHeight="1">
      <c r="A900" s="34"/>
      <c r="B900" s="35"/>
      <c r="C900" s="36"/>
      <c r="D900" s="36"/>
    </row>
    <row r="901" spans="1:4" ht="15" customHeight="1">
      <c r="A901" s="34"/>
      <c r="B901" s="35"/>
      <c r="C901" s="36"/>
      <c r="D901" s="36"/>
    </row>
    <row r="902" spans="1:4" ht="15" customHeight="1">
      <c r="A902" s="34"/>
      <c r="B902" s="35"/>
      <c r="C902" s="36"/>
      <c r="D902" s="36"/>
    </row>
    <row r="903" spans="1:4" ht="15" customHeight="1">
      <c r="A903" s="34"/>
      <c r="B903" s="35"/>
      <c r="C903" s="36"/>
      <c r="D903" s="36"/>
    </row>
    <row r="904" spans="1:4" ht="15" customHeight="1">
      <c r="A904" s="34"/>
      <c r="B904" s="35"/>
      <c r="C904" s="36"/>
      <c r="D904" s="36"/>
    </row>
    <row r="905" spans="1:4" ht="15" customHeight="1">
      <c r="A905" s="34"/>
      <c r="B905" s="35"/>
      <c r="C905" s="36"/>
      <c r="D905" s="36"/>
    </row>
    <row r="906" spans="1:4" ht="15" customHeight="1">
      <c r="A906" s="34"/>
      <c r="B906" s="35"/>
      <c r="C906" s="36"/>
      <c r="D906" s="36"/>
    </row>
    <row r="907" spans="1:4" ht="15" customHeight="1">
      <c r="A907" s="34"/>
      <c r="B907" s="35"/>
      <c r="C907" s="36"/>
      <c r="D907" s="36"/>
    </row>
    <row r="908" spans="1:4" ht="15" customHeight="1">
      <c r="A908" s="34"/>
      <c r="B908" s="35"/>
      <c r="C908" s="36"/>
      <c r="D908" s="36"/>
    </row>
    <row r="909" spans="1:4" ht="15" customHeight="1">
      <c r="A909" s="34"/>
      <c r="B909" s="35"/>
      <c r="C909" s="36"/>
      <c r="D909" s="36"/>
    </row>
    <row r="910" spans="1:4" ht="15" customHeight="1">
      <c r="A910" s="34"/>
      <c r="B910" s="35"/>
      <c r="C910" s="36"/>
      <c r="D910" s="36"/>
    </row>
    <row r="911" spans="1:4" ht="15" customHeight="1">
      <c r="A911" s="34"/>
      <c r="B911" s="35"/>
      <c r="C911" s="36"/>
      <c r="D911" s="36"/>
    </row>
    <row r="912" spans="1:4" ht="15" customHeight="1">
      <c r="A912" s="34"/>
      <c r="B912" s="35"/>
      <c r="C912" s="36"/>
      <c r="D912" s="36"/>
    </row>
    <row r="913" spans="1:4" ht="15" customHeight="1">
      <c r="A913" s="34"/>
      <c r="B913" s="35"/>
      <c r="C913" s="36"/>
      <c r="D913" s="36"/>
    </row>
    <row r="914" spans="1:4" ht="15" customHeight="1">
      <c r="A914" s="34"/>
      <c r="B914" s="35"/>
      <c r="C914" s="36"/>
      <c r="D914" s="36"/>
    </row>
    <row r="915" spans="1:4" ht="15" customHeight="1">
      <c r="A915" s="34"/>
      <c r="B915" s="35"/>
      <c r="C915" s="36"/>
      <c r="D915" s="36"/>
    </row>
    <row r="916" spans="1:4" ht="15" customHeight="1">
      <c r="A916" s="34"/>
      <c r="B916" s="35"/>
      <c r="C916" s="36"/>
      <c r="D916" s="36"/>
    </row>
    <row r="917" spans="1:4" ht="15" customHeight="1">
      <c r="A917" s="34"/>
      <c r="B917" s="35"/>
      <c r="C917" s="36"/>
      <c r="D917" s="36"/>
    </row>
    <row r="918" spans="1:4" ht="15" customHeight="1">
      <c r="A918" s="34"/>
      <c r="B918" s="35"/>
      <c r="C918" s="36"/>
      <c r="D918" s="36"/>
    </row>
    <row r="919" spans="1:4" ht="15" customHeight="1">
      <c r="A919" s="34"/>
      <c r="B919" s="35"/>
      <c r="C919" s="36"/>
      <c r="D919" s="36"/>
    </row>
    <row r="920" spans="1:4" ht="15" customHeight="1">
      <c r="A920" s="34"/>
      <c r="B920" s="35"/>
      <c r="C920" s="36"/>
      <c r="D920" s="36"/>
    </row>
    <row r="921" spans="1:4" ht="15" customHeight="1">
      <c r="A921" s="34"/>
      <c r="B921" s="35"/>
      <c r="C921" s="36"/>
      <c r="D921" s="36"/>
    </row>
    <row r="922" spans="1:4" ht="15" customHeight="1">
      <c r="A922" s="34"/>
      <c r="B922" s="35"/>
      <c r="C922" s="36"/>
      <c r="D922" s="36"/>
    </row>
    <row r="923" spans="1:4" ht="15" customHeight="1">
      <c r="A923" s="34"/>
      <c r="B923" s="35"/>
      <c r="C923" s="36"/>
      <c r="D923" s="36"/>
    </row>
    <row r="924" spans="1:4" ht="15" customHeight="1">
      <c r="A924" s="34"/>
      <c r="B924" s="35"/>
      <c r="C924" s="36"/>
      <c r="D924" s="36"/>
    </row>
    <row r="925" spans="1:4" ht="15" customHeight="1">
      <c r="A925" s="34"/>
      <c r="B925" s="35"/>
      <c r="C925" s="36"/>
      <c r="D925" s="36"/>
    </row>
    <row r="926" spans="1:4" ht="15" customHeight="1">
      <c r="A926" s="34"/>
      <c r="B926" s="35"/>
      <c r="C926" s="36"/>
      <c r="D926" s="36"/>
    </row>
    <row r="927" spans="1:4" ht="15" customHeight="1">
      <c r="A927" s="34"/>
      <c r="B927" s="35"/>
      <c r="C927" s="36"/>
      <c r="D927" s="36"/>
    </row>
    <row r="928" spans="1:4" ht="15" customHeight="1">
      <c r="A928" s="34"/>
      <c r="B928" s="35"/>
      <c r="C928" s="36"/>
      <c r="D928" s="36"/>
    </row>
    <row r="929" spans="1:4" ht="15" customHeight="1">
      <c r="A929" s="34"/>
      <c r="B929" s="35"/>
      <c r="C929" s="36"/>
      <c r="D929" s="36"/>
    </row>
    <row r="930" spans="1:4" ht="15" customHeight="1">
      <c r="A930" s="34"/>
      <c r="B930" s="35"/>
      <c r="C930" s="36"/>
      <c r="D930" s="36"/>
    </row>
    <row r="931" spans="1:4" ht="15" customHeight="1">
      <c r="A931" s="34"/>
      <c r="B931" s="35"/>
      <c r="C931" s="36"/>
      <c r="D931" s="36"/>
    </row>
    <row r="932" spans="1:4" ht="15" customHeight="1">
      <c r="A932" s="34"/>
      <c r="B932" s="35"/>
      <c r="C932" s="36"/>
      <c r="D932" s="36"/>
    </row>
    <row r="933" spans="1:4" ht="15" customHeight="1">
      <c r="A933" s="34"/>
      <c r="B933" s="35"/>
      <c r="C933" s="36"/>
      <c r="D933" s="36"/>
    </row>
    <row r="934" spans="1:4" ht="15" customHeight="1">
      <c r="A934" s="34"/>
      <c r="B934" s="35"/>
      <c r="C934" s="36"/>
      <c r="D934" s="36"/>
    </row>
    <row r="935" spans="1:4" ht="15" customHeight="1">
      <c r="A935" s="34"/>
      <c r="B935" s="35"/>
      <c r="C935" s="36"/>
      <c r="D935" s="36"/>
    </row>
    <row r="936" spans="1:4" ht="15" customHeight="1">
      <c r="A936" s="34"/>
      <c r="B936" s="35"/>
      <c r="C936" s="36"/>
      <c r="D936" s="36"/>
    </row>
    <row r="937" spans="1:4" ht="15" customHeight="1">
      <c r="A937" s="34"/>
      <c r="B937" s="35"/>
      <c r="C937" s="36"/>
      <c r="D937" s="36"/>
    </row>
    <row r="938" spans="1:4" ht="15" customHeight="1">
      <c r="A938" s="34"/>
      <c r="B938" s="35"/>
      <c r="C938" s="36"/>
      <c r="D938" s="36"/>
    </row>
    <row r="939" spans="1:4" ht="15" customHeight="1">
      <c r="A939" s="34"/>
      <c r="B939" s="35"/>
      <c r="C939" s="36"/>
      <c r="D939" s="36"/>
    </row>
    <row r="940" spans="1:4" ht="15" customHeight="1">
      <c r="A940" s="34"/>
      <c r="B940" s="35"/>
      <c r="C940" s="36"/>
      <c r="D940" s="36"/>
    </row>
    <row r="941" spans="1:4" ht="15" customHeight="1">
      <c r="A941" s="34"/>
      <c r="B941" s="35"/>
      <c r="C941" s="36"/>
      <c r="D941" s="36"/>
    </row>
    <row r="942" spans="1:4" ht="15" customHeight="1">
      <c r="A942" s="34"/>
      <c r="B942" s="35"/>
      <c r="C942" s="36"/>
      <c r="D942" s="36"/>
    </row>
    <row r="943" spans="1:4" ht="15" customHeight="1">
      <c r="A943" s="34"/>
      <c r="B943" s="35"/>
      <c r="C943" s="36"/>
      <c r="D943" s="36"/>
    </row>
    <row r="944" spans="1:4" ht="15" customHeight="1">
      <c r="A944" s="34"/>
      <c r="B944" s="35"/>
      <c r="C944" s="36"/>
      <c r="D944" s="36"/>
    </row>
    <row r="945" spans="1:4" ht="15" customHeight="1">
      <c r="A945" s="34"/>
      <c r="B945" s="35"/>
      <c r="C945" s="36"/>
      <c r="D945" s="36"/>
    </row>
    <row r="946" spans="1:4" ht="15" customHeight="1">
      <c r="A946" s="34"/>
      <c r="B946" s="35"/>
      <c r="C946" s="36"/>
      <c r="D946" s="36"/>
    </row>
    <row r="947" spans="1:4" ht="15" customHeight="1">
      <c r="A947" s="34"/>
      <c r="B947" s="35"/>
      <c r="C947" s="36"/>
      <c r="D947" s="36"/>
    </row>
    <row r="948" spans="1:4" ht="15" customHeight="1">
      <c r="A948" s="34"/>
      <c r="B948" s="35"/>
      <c r="C948" s="36"/>
      <c r="D948" s="36"/>
    </row>
    <row r="949" spans="1:4" ht="15" customHeight="1">
      <c r="A949" s="34"/>
      <c r="B949" s="35"/>
      <c r="C949" s="36"/>
      <c r="D949" s="36"/>
    </row>
    <row r="950" spans="1:4" ht="15" customHeight="1">
      <c r="A950" s="34"/>
      <c r="B950" s="35"/>
      <c r="C950" s="36"/>
      <c r="D950" s="36"/>
    </row>
    <row r="951" spans="1:4" ht="15" customHeight="1">
      <c r="A951" s="34"/>
      <c r="B951" s="35"/>
      <c r="C951" s="36"/>
      <c r="D951" s="36"/>
    </row>
    <row r="952" spans="1:4" ht="15" customHeight="1">
      <c r="A952" s="34"/>
      <c r="B952" s="35"/>
      <c r="C952" s="36"/>
      <c r="D952" s="36"/>
    </row>
    <row r="953" spans="1:4" ht="15" customHeight="1">
      <c r="A953" s="34"/>
      <c r="B953" s="35"/>
      <c r="C953" s="36"/>
      <c r="D953" s="36"/>
    </row>
    <row r="954" spans="1:4" ht="15" customHeight="1">
      <c r="A954" s="34"/>
      <c r="B954" s="35"/>
      <c r="C954" s="36"/>
      <c r="D954" s="36"/>
    </row>
    <row r="955" spans="1:4" ht="15" customHeight="1">
      <c r="A955" s="34"/>
      <c r="B955" s="35"/>
      <c r="C955" s="36"/>
      <c r="D955" s="36"/>
    </row>
    <row r="956" spans="1:4" ht="15" customHeight="1">
      <c r="A956" s="34"/>
      <c r="B956" s="35"/>
      <c r="C956" s="36"/>
      <c r="D956" s="36"/>
    </row>
    <row r="957" spans="1:4" ht="15" customHeight="1">
      <c r="A957" s="34"/>
      <c r="B957" s="35"/>
      <c r="C957" s="36"/>
      <c r="D957" s="36"/>
    </row>
    <row r="958" spans="1:4" ht="15" customHeight="1">
      <c r="A958" s="34"/>
      <c r="B958" s="35"/>
      <c r="C958" s="36"/>
      <c r="D958" s="36"/>
    </row>
    <row r="959" spans="1:4" ht="15" customHeight="1">
      <c r="A959" s="34"/>
      <c r="B959" s="35"/>
      <c r="C959" s="36"/>
      <c r="D959" s="36"/>
    </row>
    <row r="960" spans="1:4" ht="15" customHeight="1">
      <c r="A960" s="34"/>
      <c r="B960" s="35"/>
      <c r="C960" s="36"/>
      <c r="D960" s="36"/>
    </row>
    <row r="961" spans="1:4" ht="15" customHeight="1">
      <c r="A961" s="34"/>
      <c r="B961" s="35"/>
      <c r="C961" s="36"/>
      <c r="D961" s="36"/>
    </row>
    <row r="962" spans="1:4" ht="15" customHeight="1">
      <c r="A962" s="34"/>
      <c r="B962" s="35"/>
      <c r="C962" s="36"/>
      <c r="D962" s="36"/>
    </row>
    <row r="963" spans="1:4" ht="15" customHeight="1">
      <c r="A963" s="34"/>
      <c r="B963" s="35"/>
      <c r="C963" s="36"/>
      <c r="D963" s="36"/>
    </row>
    <row r="964" spans="1:4" ht="15" customHeight="1">
      <c r="A964" s="34"/>
      <c r="B964" s="35"/>
      <c r="C964" s="36"/>
      <c r="D964" s="36"/>
    </row>
    <row r="965" spans="1:4" ht="15" customHeight="1">
      <c r="A965" s="34"/>
      <c r="B965" s="35"/>
      <c r="C965" s="36"/>
      <c r="D965" s="36"/>
    </row>
    <row r="966" spans="1:4" ht="15" customHeight="1">
      <c r="A966" s="34"/>
      <c r="B966" s="35"/>
      <c r="C966" s="36"/>
      <c r="D966" s="36"/>
    </row>
    <row r="967" spans="1:4" ht="15" customHeight="1">
      <c r="A967" s="34"/>
      <c r="B967" s="35"/>
      <c r="C967" s="36"/>
      <c r="D967" s="36"/>
    </row>
    <row r="968" spans="1:4" ht="15" customHeight="1">
      <c r="A968" s="34"/>
      <c r="B968" s="35"/>
      <c r="C968" s="36"/>
      <c r="D968" s="36"/>
    </row>
    <row r="969" spans="1:4" ht="15" customHeight="1">
      <c r="A969" s="34"/>
      <c r="B969" s="35"/>
      <c r="C969" s="36"/>
      <c r="D969" s="36"/>
    </row>
    <row r="970" spans="1:4" ht="15" customHeight="1">
      <c r="A970" s="34"/>
      <c r="B970" s="35"/>
      <c r="C970" s="36"/>
      <c r="D970" s="36"/>
    </row>
    <row r="971" spans="1:4" ht="15" customHeight="1">
      <c r="A971" s="34"/>
      <c r="B971" s="35"/>
      <c r="C971" s="36"/>
      <c r="D971" s="36"/>
    </row>
    <row r="972" spans="1:4" ht="15" customHeight="1">
      <c r="A972" s="34"/>
      <c r="B972" s="35"/>
      <c r="C972" s="36"/>
      <c r="D972" s="36"/>
    </row>
    <row r="973" spans="1:4" ht="15" customHeight="1">
      <c r="A973" s="34"/>
      <c r="B973" s="35"/>
      <c r="C973" s="36"/>
      <c r="D973" s="36"/>
    </row>
    <row r="974" spans="1:4" ht="15" customHeight="1">
      <c r="A974" s="34"/>
      <c r="B974" s="35"/>
      <c r="C974" s="36"/>
      <c r="D974" s="36"/>
    </row>
    <row r="975" spans="1:4" ht="15" customHeight="1">
      <c r="A975" s="34"/>
      <c r="B975" s="35"/>
      <c r="C975" s="36"/>
      <c r="D975" s="36"/>
    </row>
    <row r="976" spans="1:4" ht="15" customHeight="1">
      <c r="A976" s="34"/>
      <c r="B976" s="35"/>
      <c r="C976" s="36"/>
      <c r="D976" s="36"/>
    </row>
    <row r="977" spans="1:4" ht="15" customHeight="1">
      <c r="A977" s="34"/>
      <c r="B977" s="35"/>
      <c r="C977" s="36"/>
      <c r="D977" s="36"/>
    </row>
    <row r="978" spans="1:4" ht="15" customHeight="1">
      <c r="A978" s="34"/>
      <c r="B978" s="35"/>
      <c r="C978" s="36"/>
      <c r="D978" s="36"/>
    </row>
    <row r="979" spans="1:4" ht="15" customHeight="1">
      <c r="A979" s="34"/>
      <c r="B979" s="35"/>
      <c r="C979" s="36"/>
      <c r="D979" s="36"/>
    </row>
    <row r="980" spans="1:4" ht="15" customHeight="1">
      <c r="A980" s="34"/>
      <c r="B980" s="35"/>
      <c r="C980" s="36"/>
      <c r="D980" s="36"/>
    </row>
    <row r="981" spans="1:4" ht="15" customHeight="1">
      <c r="A981" s="34"/>
      <c r="B981" s="35"/>
      <c r="C981" s="36"/>
      <c r="D981" s="36"/>
    </row>
    <row r="982" spans="1:4" ht="15" customHeight="1">
      <c r="A982" s="34"/>
      <c r="B982" s="35"/>
      <c r="C982" s="36"/>
      <c r="D982" s="36"/>
    </row>
    <row r="983" spans="1:4" ht="15" customHeight="1">
      <c r="A983" s="34"/>
      <c r="B983" s="35"/>
      <c r="C983" s="36"/>
      <c r="D983" s="36"/>
    </row>
    <row r="984" spans="1:4" ht="15" customHeight="1">
      <c r="A984" s="34"/>
      <c r="B984" s="35"/>
      <c r="C984" s="36"/>
      <c r="D984" s="36"/>
    </row>
    <row r="985" spans="1:4" ht="15" customHeight="1">
      <c r="A985" s="34"/>
      <c r="B985" s="35"/>
      <c r="C985" s="36"/>
      <c r="D985" s="36"/>
    </row>
    <row r="986" spans="1:4" ht="15" customHeight="1">
      <c r="A986" s="34"/>
      <c r="B986" s="35"/>
      <c r="C986" s="36"/>
      <c r="D986" s="36"/>
    </row>
    <row r="987" spans="1:4" ht="15" customHeight="1">
      <c r="A987" s="34"/>
      <c r="B987" s="35"/>
      <c r="C987" s="36"/>
      <c r="D987" s="36"/>
    </row>
    <row r="988" spans="1:4" ht="15" customHeight="1">
      <c r="A988" s="34"/>
      <c r="B988" s="35"/>
      <c r="C988" s="36"/>
      <c r="D988" s="36"/>
    </row>
    <row r="989" spans="1:4" ht="15" customHeight="1">
      <c r="A989" s="34"/>
      <c r="B989" s="35"/>
      <c r="C989" s="36"/>
      <c r="D989" s="36"/>
    </row>
    <row r="990" spans="1:4" ht="15" customHeight="1">
      <c r="A990" s="34"/>
      <c r="B990" s="35"/>
      <c r="C990" s="36"/>
      <c r="D990" s="36"/>
    </row>
    <row r="991" spans="1:4" ht="15" customHeight="1">
      <c r="A991" s="34"/>
      <c r="B991" s="35"/>
      <c r="C991" s="36"/>
      <c r="D991" s="36"/>
    </row>
    <row r="992" spans="1:4" ht="15" customHeight="1">
      <c r="A992" s="34"/>
      <c r="B992" s="35"/>
      <c r="C992" s="36"/>
      <c r="D992" s="36"/>
    </row>
    <row r="993" spans="1:4" ht="15" customHeight="1">
      <c r="A993" s="34"/>
      <c r="B993" s="35"/>
      <c r="C993" s="36"/>
      <c r="D993" s="36"/>
    </row>
    <row r="994" spans="1:4" ht="15" customHeight="1">
      <c r="A994" s="34"/>
      <c r="B994" s="35"/>
      <c r="C994" s="36"/>
      <c r="D994" s="36"/>
    </row>
    <row r="995" spans="1:4" ht="15" customHeight="1">
      <c r="A995" s="34"/>
      <c r="B995" s="35"/>
      <c r="C995" s="36"/>
      <c r="D995" s="36"/>
    </row>
    <row r="996" spans="1:4" ht="15" customHeight="1">
      <c r="A996" s="34"/>
      <c r="B996" s="35"/>
      <c r="C996" s="36"/>
      <c r="D996" s="36"/>
    </row>
    <row r="997" spans="1:4" ht="15" customHeight="1">
      <c r="A997" s="34"/>
      <c r="B997" s="35"/>
      <c r="C997" s="36"/>
      <c r="D997" s="36"/>
    </row>
    <row r="998" spans="1:4" ht="15" customHeight="1">
      <c r="A998" s="34"/>
      <c r="B998" s="35"/>
      <c r="C998" s="36"/>
      <c r="D998" s="36"/>
    </row>
    <row r="999" spans="1:4" ht="15" customHeight="1">
      <c r="A999" s="34"/>
      <c r="B999" s="35"/>
      <c r="C999" s="36"/>
      <c r="D999" s="36"/>
    </row>
    <row r="1000" spans="1:4" ht="15" customHeight="1">
      <c r="A1000" s="34"/>
      <c r="B1000" s="35"/>
      <c r="C1000" s="36"/>
      <c r="D1000" s="36"/>
    </row>
    <row r="1001" spans="1:4" ht="15" customHeight="1">
      <c r="A1001" s="34"/>
      <c r="B1001" s="35"/>
      <c r="C1001" s="36"/>
      <c r="D1001" s="36"/>
    </row>
    <row r="1002" spans="1:4" ht="15" customHeight="1">
      <c r="A1002" s="34"/>
      <c r="B1002" s="35"/>
      <c r="C1002" s="36"/>
      <c r="D1002" s="36"/>
    </row>
    <row r="1003" spans="1:4" ht="15" customHeight="1">
      <c r="A1003" s="34"/>
      <c r="B1003" s="35"/>
      <c r="C1003" s="36"/>
      <c r="D1003" s="36"/>
    </row>
    <row r="1004" spans="1:4" ht="15" customHeight="1">
      <c r="A1004" s="34"/>
      <c r="B1004" s="35"/>
      <c r="C1004" s="36"/>
      <c r="D1004" s="36"/>
    </row>
    <row r="1005" spans="1:4" ht="15" customHeight="1">
      <c r="A1005" s="34"/>
      <c r="B1005" s="35"/>
      <c r="C1005" s="36"/>
      <c r="D1005" s="36"/>
    </row>
    <row r="1006" spans="1:4" ht="15" customHeight="1">
      <c r="A1006" s="34"/>
      <c r="B1006" s="35"/>
      <c r="C1006" s="36"/>
      <c r="D1006" s="36"/>
    </row>
    <row r="1007" spans="1:4" ht="15" customHeight="1">
      <c r="A1007" s="34"/>
      <c r="B1007" s="35"/>
      <c r="C1007" s="36"/>
      <c r="D1007" s="36"/>
    </row>
    <row r="1008" spans="1:4" ht="15" customHeight="1">
      <c r="A1008" s="34"/>
      <c r="B1008" s="35"/>
      <c r="C1008" s="36"/>
      <c r="D1008" s="36"/>
    </row>
    <row r="1009" spans="1:4" ht="15" customHeight="1">
      <c r="A1009" s="34"/>
      <c r="B1009" s="35"/>
      <c r="C1009" s="36"/>
      <c r="D1009" s="36"/>
    </row>
    <row r="1010" spans="1:4" ht="15" customHeight="1">
      <c r="A1010" s="34"/>
      <c r="B1010" s="35"/>
      <c r="C1010" s="36"/>
      <c r="D1010" s="36"/>
    </row>
    <row r="1011" spans="1:4" ht="15" customHeight="1">
      <c r="A1011" s="34"/>
      <c r="B1011" s="35"/>
      <c r="C1011" s="36"/>
      <c r="D1011" s="36"/>
    </row>
    <row r="1012" spans="1:4" ht="15" customHeight="1">
      <c r="A1012" s="34"/>
      <c r="B1012" s="35"/>
      <c r="C1012" s="36"/>
      <c r="D1012" s="36"/>
    </row>
    <row r="1013" spans="1:4" ht="15" customHeight="1">
      <c r="A1013" s="34"/>
      <c r="B1013" s="35"/>
      <c r="C1013" s="36"/>
      <c r="D1013" s="36"/>
    </row>
    <row r="1014" spans="1:4" ht="15" customHeight="1">
      <c r="A1014" s="34"/>
      <c r="B1014" s="35"/>
      <c r="C1014" s="36"/>
      <c r="D1014" s="36"/>
    </row>
    <row r="1015" spans="1:4" ht="15" customHeight="1">
      <c r="A1015" s="34"/>
      <c r="B1015" s="35"/>
      <c r="C1015" s="36"/>
      <c r="D1015" s="36"/>
    </row>
    <row r="1016" spans="1:4" ht="15" customHeight="1">
      <c r="A1016" s="34"/>
      <c r="B1016" s="35"/>
      <c r="C1016" s="36"/>
      <c r="D1016" s="36"/>
    </row>
    <row r="1017" spans="1:4" ht="15" customHeight="1">
      <c r="A1017" s="34"/>
      <c r="B1017" s="35"/>
      <c r="C1017" s="36"/>
      <c r="D1017" s="36"/>
    </row>
    <row r="1018" spans="1:4" ht="15" customHeight="1">
      <c r="A1018" s="34"/>
      <c r="B1018" s="35"/>
      <c r="C1018" s="36"/>
      <c r="D1018" s="36"/>
    </row>
    <row r="1019" spans="1:4" ht="15" customHeight="1">
      <c r="A1019" s="34"/>
      <c r="B1019" s="35"/>
      <c r="C1019" s="36"/>
      <c r="D1019" s="36"/>
    </row>
    <row r="1020" spans="1:4" ht="15" customHeight="1">
      <c r="A1020" s="34"/>
      <c r="B1020" s="35"/>
      <c r="C1020" s="36"/>
      <c r="D1020" s="36"/>
    </row>
    <row r="1021" spans="1:4" ht="15" customHeight="1">
      <c r="A1021" s="34"/>
      <c r="B1021" s="35"/>
      <c r="C1021" s="36"/>
      <c r="D1021" s="36"/>
    </row>
    <row r="1022" spans="1:4" ht="15" customHeight="1">
      <c r="A1022" s="34"/>
      <c r="B1022" s="35"/>
      <c r="C1022" s="36"/>
      <c r="D1022" s="36"/>
    </row>
    <row r="1023" spans="1:4" ht="15" customHeight="1">
      <c r="A1023" s="34"/>
      <c r="B1023" s="35"/>
      <c r="C1023" s="36"/>
      <c r="D1023" s="36"/>
    </row>
    <row r="1024" spans="1:4" ht="15" customHeight="1">
      <c r="A1024" s="34"/>
      <c r="B1024" s="35"/>
      <c r="C1024" s="36"/>
      <c r="D1024" s="36"/>
    </row>
    <row r="1025" spans="1:4" ht="15" customHeight="1">
      <c r="A1025" s="34"/>
      <c r="B1025" s="35"/>
      <c r="C1025" s="36"/>
      <c r="D1025" s="36"/>
    </row>
    <row r="1026" spans="1:4" ht="15" customHeight="1">
      <c r="A1026" s="34"/>
      <c r="B1026" s="35"/>
      <c r="C1026" s="36"/>
      <c r="D1026" s="36"/>
    </row>
    <row r="1027" spans="1:4" ht="15" customHeight="1">
      <c r="A1027" s="34"/>
      <c r="B1027" s="35"/>
      <c r="C1027" s="36"/>
      <c r="D1027" s="36"/>
    </row>
    <row r="1028" spans="1:4" ht="15" customHeight="1">
      <c r="A1028" s="34"/>
      <c r="B1028" s="35"/>
      <c r="C1028" s="36"/>
      <c r="D1028" s="36"/>
    </row>
    <row r="1029" spans="1:4" ht="15" customHeight="1">
      <c r="A1029" s="34"/>
      <c r="B1029" s="35"/>
      <c r="C1029" s="36"/>
      <c r="D1029" s="36"/>
    </row>
    <row r="1030" spans="1:4" ht="15" customHeight="1">
      <c r="A1030" s="34"/>
      <c r="B1030" s="35"/>
      <c r="C1030" s="36"/>
      <c r="D1030" s="36"/>
    </row>
    <row r="1031" spans="1:4" ht="15" customHeight="1">
      <c r="A1031" s="34"/>
      <c r="B1031" s="35"/>
      <c r="C1031" s="36"/>
      <c r="D1031" s="36"/>
    </row>
    <row r="1032" spans="1:4" ht="15" customHeight="1">
      <c r="A1032" s="34"/>
      <c r="B1032" s="35"/>
      <c r="C1032" s="36"/>
      <c r="D1032" s="36"/>
    </row>
    <row r="1033" spans="1:4" ht="15" customHeight="1">
      <c r="A1033" s="34"/>
      <c r="B1033" s="35"/>
      <c r="C1033" s="36"/>
      <c r="D1033" s="36"/>
    </row>
    <row r="1034" spans="1:4" ht="15" customHeight="1">
      <c r="A1034" s="34"/>
      <c r="B1034" s="35"/>
      <c r="C1034" s="36"/>
      <c r="D1034" s="36"/>
    </row>
    <row r="1035" spans="1:4" ht="15" customHeight="1">
      <c r="A1035" s="34"/>
      <c r="B1035" s="35"/>
      <c r="C1035" s="36"/>
      <c r="D1035" s="36"/>
    </row>
    <row r="1036" spans="1:4" ht="15" customHeight="1">
      <c r="A1036" s="34"/>
      <c r="B1036" s="35"/>
      <c r="C1036" s="36"/>
      <c r="D1036" s="36"/>
    </row>
    <row r="1037" spans="1:4" ht="15" customHeight="1">
      <c r="A1037" s="34"/>
      <c r="B1037" s="35"/>
      <c r="C1037" s="36"/>
      <c r="D1037" s="36"/>
    </row>
    <row r="1038" spans="1:4" ht="15" customHeight="1">
      <c r="A1038" s="34"/>
      <c r="B1038" s="35"/>
      <c r="C1038" s="36"/>
      <c r="D1038" s="36"/>
    </row>
    <row r="1039" spans="1:4" ht="15" customHeight="1">
      <c r="A1039" s="34"/>
      <c r="B1039" s="35"/>
      <c r="C1039" s="36"/>
      <c r="D1039" s="36"/>
    </row>
    <row r="1040" spans="1:4" ht="15" customHeight="1">
      <c r="A1040" s="34"/>
      <c r="B1040" s="35"/>
      <c r="C1040" s="36"/>
      <c r="D1040" s="36"/>
    </row>
    <row r="1041" spans="1:4" ht="15" customHeight="1">
      <c r="A1041" s="34"/>
      <c r="B1041" s="35"/>
      <c r="C1041" s="36"/>
      <c r="D1041" s="36"/>
    </row>
    <row r="1042" spans="1:4" ht="15" customHeight="1">
      <c r="A1042" s="34"/>
      <c r="B1042" s="35"/>
      <c r="C1042" s="36"/>
      <c r="D1042" s="36"/>
    </row>
    <row r="1043" spans="1:4" ht="15" customHeight="1">
      <c r="A1043" s="34"/>
      <c r="B1043" s="35"/>
      <c r="C1043" s="36"/>
      <c r="D1043" s="36"/>
    </row>
    <row r="1044" spans="1:4" ht="15" customHeight="1">
      <c r="A1044" s="34"/>
      <c r="B1044" s="35"/>
      <c r="C1044" s="36"/>
      <c r="D1044" s="36"/>
    </row>
    <row r="1045" spans="1:4" ht="15" customHeight="1">
      <c r="A1045" s="34"/>
      <c r="B1045" s="35"/>
      <c r="C1045" s="36"/>
      <c r="D1045" s="36"/>
    </row>
    <row r="1046" spans="1:4" ht="15" customHeight="1">
      <c r="A1046" s="34"/>
      <c r="B1046" s="35"/>
      <c r="C1046" s="36"/>
      <c r="D1046" s="36"/>
    </row>
    <row r="1047" spans="1:4" ht="15" customHeight="1">
      <c r="A1047" s="34"/>
      <c r="B1047" s="35"/>
      <c r="C1047" s="36"/>
      <c r="D1047" s="36"/>
    </row>
    <row r="1048" spans="1:4" ht="15" customHeight="1">
      <c r="A1048" s="34"/>
      <c r="B1048" s="35"/>
      <c r="C1048" s="36"/>
      <c r="D1048" s="36"/>
    </row>
    <row r="1049" spans="1:4" ht="15" customHeight="1">
      <c r="A1049" s="34"/>
      <c r="B1049" s="35"/>
      <c r="C1049" s="36"/>
      <c r="D1049" s="36"/>
    </row>
    <row r="1050" spans="1:4" ht="15" customHeight="1">
      <c r="A1050" s="34"/>
      <c r="B1050" s="35"/>
      <c r="C1050" s="36"/>
      <c r="D1050" s="36"/>
    </row>
    <row r="1051" spans="1:4" ht="15" customHeight="1">
      <c r="A1051" s="34"/>
      <c r="B1051" s="35"/>
      <c r="C1051" s="36"/>
      <c r="D1051" s="36"/>
    </row>
    <row r="1052" spans="1:4" ht="15" customHeight="1">
      <c r="A1052" s="34"/>
      <c r="B1052" s="35"/>
      <c r="C1052" s="36"/>
      <c r="D1052" s="36"/>
    </row>
    <row r="1053" spans="1:4" ht="15" customHeight="1">
      <c r="A1053" s="34"/>
      <c r="B1053" s="35"/>
      <c r="C1053" s="36"/>
      <c r="D1053" s="36"/>
    </row>
    <row r="1054" spans="1:4" ht="15" customHeight="1">
      <c r="A1054" s="34"/>
      <c r="B1054" s="35"/>
      <c r="C1054" s="36"/>
      <c r="D1054" s="36"/>
    </row>
    <row r="1055" spans="1:4" ht="15" customHeight="1">
      <c r="A1055" s="34"/>
      <c r="B1055" s="35"/>
      <c r="C1055" s="36"/>
      <c r="D1055" s="36"/>
    </row>
    <row r="1056" spans="1:4" ht="15" customHeight="1">
      <c r="A1056" s="34"/>
      <c r="B1056" s="35"/>
      <c r="C1056" s="36"/>
      <c r="D1056" s="36"/>
    </row>
    <row r="1057" spans="1:4" ht="15" customHeight="1">
      <c r="A1057" s="34"/>
      <c r="B1057" s="35"/>
      <c r="C1057" s="36"/>
      <c r="D1057" s="36"/>
    </row>
    <row r="1058" spans="1:4" ht="15" customHeight="1">
      <c r="A1058" s="34"/>
      <c r="B1058" s="35"/>
      <c r="C1058" s="36"/>
      <c r="D1058" s="36"/>
    </row>
    <row r="1059" spans="1:4" ht="15" customHeight="1">
      <c r="A1059" s="34"/>
      <c r="B1059" s="35"/>
      <c r="C1059" s="36"/>
      <c r="D1059" s="36"/>
    </row>
    <row r="1060" spans="1:4" ht="15" customHeight="1">
      <c r="A1060" s="34"/>
      <c r="B1060" s="35"/>
      <c r="C1060" s="36"/>
      <c r="D1060" s="36"/>
    </row>
    <row r="1061" spans="1:4" ht="15" customHeight="1">
      <c r="A1061" s="34"/>
      <c r="B1061" s="35"/>
      <c r="C1061" s="36"/>
      <c r="D1061" s="36"/>
    </row>
    <row r="1062" spans="1:4" ht="15" customHeight="1">
      <c r="A1062" s="34"/>
      <c r="B1062" s="35"/>
      <c r="C1062" s="36"/>
      <c r="D1062" s="36"/>
    </row>
    <row r="1063" spans="1:4" ht="15" customHeight="1">
      <c r="A1063" s="34"/>
      <c r="B1063" s="35"/>
      <c r="C1063" s="36"/>
      <c r="D1063" s="36"/>
    </row>
    <row r="1064" spans="1:4" ht="15" customHeight="1">
      <c r="A1064" s="34"/>
      <c r="B1064" s="35"/>
      <c r="C1064" s="36"/>
      <c r="D1064" s="36"/>
    </row>
    <row r="1065" spans="1:4" ht="15" customHeight="1">
      <c r="A1065" s="34"/>
      <c r="B1065" s="35"/>
      <c r="C1065" s="36"/>
      <c r="D1065" s="36"/>
    </row>
    <row r="1066" spans="1:4" ht="15" customHeight="1">
      <c r="A1066" s="34"/>
      <c r="B1066" s="35"/>
      <c r="C1066" s="36"/>
      <c r="D1066" s="36"/>
    </row>
    <row r="1067" spans="1:4" ht="15" customHeight="1">
      <c r="A1067" s="34"/>
      <c r="B1067" s="35"/>
      <c r="C1067" s="36"/>
      <c r="D1067" s="36"/>
    </row>
    <row r="1068" spans="1:4" ht="15" customHeight="1">
      <c r="A1068" s="34"/>
      <c r="B1068" s="35"/>
      <c r="C1068" s="36"/>
      <c r="D1068" s="36"/>
    </row>
    <row r="1069" spans="1:4" ht="15" customHeight="1">
      <c r="A1069" s="34"/>
      <c r="B1069" s="35"/>
      <c r="C1069" s="36"/>
      <c r="D1069" s="36"/>
    </row>
    <row r="1070" spans="1:4" ht="15" customHeight="1">
      <c r="A1070" s="34"/>
      <c r="B1070" s="35"/>
      <c r="C1070" s="36"/>
      <c r="D1070" s="36"/>
    </row>
    <row r="1071" spans="1:4" ht="15" customHeight="1">
      <c r="A1071" s="34"/>
      <c r="B1071" s="35"/>
      <c r="C1071" s="36"/>
      <c r="D1071" s="36"/>
    </row>
    <row r="1072" spans="1:4" ht="15" customHeight="1">
      <c r="A1072" s="34"/>
      <c r="B1072" s="35"/>
      <c r="C1072" s="36"/>
      <c r="D1072" s="36"/>
    </row>
    <row r="1073" spans="1:4" ht="15" customHeight="1">
      <c r="A1073" s="34"/>
      <c r="B1073" s="35"/>
      <c r="C1073" s="36"/>
      <c r="D1073" s="36"/>
    </row>
    <row r="1074" spans="1:4" ht="15" customHeight="1">
      <c r="A1074" s="34"/>
      <c r="B1074" s="35"/>
      <c r="C1074" s="36"/>
      <c r="D1074" s="36"/>
    </row>
    <row r="1075" spans="1:4" ht="15" customHeight="1">
      <c r="A1075" s="34"/>
      <c r="B1075" s="35"/>
      <c r="C1075" s="36"/>
      <c r="D1075" s="36"/>
    </row>
    <row r="1076" spans="1:4" ht="15" customHeight="1">
      <c r="A1076" s="34"/>
      <c r="B1076" s="35"/>
      <c r="C1076" s="36"/>
      <c r="D1076" s="36"/>
    </row>
    <row r="1077" spans="1:4" ht="15" customHeight="1">
      <c r="A1077" s="34"/>
      <c r="B1077" s="35"/>
      <c r="C1077" s="36"/>
      <c r="D1077" s="36"/>
    </row>
    <row r="1078" spans="1:4" ht="15" customHeight="1">
      <c r="A1078" s="34"/>
      <c r="B1078" s="35"/>
      <c r="C1078" s="36"/>
      <c r="D1078" s="36"/>
    </row>
    <row r="1079" spans="1:4" ht="15" customHeight="1">
      <c r="A1079" s="34"/>
      <c r="B1079" s="35"/>
      <c r="C1079" s="36"/>
      <c r="D1079" s="36"/>
    </row>
    <row r="1080" spans="1:4" ht="15" customHeight="1">
      <c r="A1080" s="34"/>
      <c r="B1080" s="35"/>
      <c r="C1080" s="36"/>
      <c r="D1080" s="36"/>
    </row>
    <row r="1081" spans="1:4" ht="15" customHeight="1">
      <c r="A1081" s="34"/>
      <c r="B1081" s="35"/>
      <c r="C1081" s="36"/>
      <c r="D1081" s="36"/>
    </row>
    <row r="1082" spans="1:4" ht="15" customHeight="1">
      <c r="A1082" s="34"/>
      <c r="B1082" s="35"/>
      <c r="C1082" s="36"/>
      <c r="D1082" s="36"/>
    </row>
    <row r="1083" spans="1:4" ht="15" customHeight="1">
      <c r="A1083" s="34"/>
      <c r="B1083" s="35"/>
      <c r="C1083" s="36"/>
      <c r="D1083" s="36"/>
    </row>
    <row r="1084" spans="1:4" ht="15" customHeight="1">
      <c r="A1084" s="34"/>
      <c r="B1084" s="35"/>
      <c r="C1084" s="36"/>
      <c r="D1084" s="36"/>
    </row>
    <row r="1085" spans="1:4" ht="15" customHeight="1">
      <c r="A1085" s="34"/>
      <c r="B1085" s="35"/>
      <c r="C1085" s="36"/>
      <c r="D1085" s="36"/>
    </row>
    <row r="1086" spans="1:4" ht="15" customHeight="1">
      <c r="A1086" s="34"/>
      <c r="B1086" s="35"/>
      <c r="C1086" s="36"/>
      <c r="D1086" s="36"/>
    </row>
    <row r="1087" spans="1:4" ht="15" customHeight="1">
      <c r="A1087" s="34"/>
      <c r="B1087" s="35"/>
      <c r="C1087" s="36"/>
      <c r="D1087" s="36"/>
    </row>
    <row r="1088" spans="1:4" ht="15" customHeight="1">
      <c r="A1088" s="34"/>
      <c r="B1088" s="35"/>
      <c r="C1088" s="36"/>
      <c r="D1088" s="36"/>
    </row>
    <row r="1089" spans="1:4" ht="15" customHeight="1">
      <c r="A1089" s="34"/>
      <c r="B1089" s="35"/>
      <c r="C1089" s="36"/>
      <c r="D1089" s="36"/>
    </row>
    <row r="1090" spans="1:4" ht="15" customHeight="1">
      <c r="A1090" s="34"/>
      <c r="B1090" s="35"/>
      <c r="C1090" s="36"/>
      <c r="D1090" s="36"/>
    </row>
    <row r="1091" spans="1:4" ht="15" customHeight="1">
      <c r="A1091" s="34"/>
      <c r="B1091" s="35"/>
      <c r="C1091" s="36"/>
      <c r="D1091" s="36"/>
    </row>
    <row r="1092" spans="1:4" ht="15" customHeight="1">
      <c r="A1092" s="34"/>
      <c r="B1092" s="35"/>
      <c r="C1092" s="36"/>
      <c r="D1092" s="36"/>
    </row>
    <row r="1093" spans="1:4" ht="15" customHeight="1">
      <c r="A1093" s="34"/>
      <c r="B1093" s="35"/>
      <c r="C1093" s="36"/>
      <c r="D1093" s="36"/>
    </row>
    <row r="1094" spans="1:4" ht="15" customHeight="1">
      <c r="A1094" s="34"/>
      <c r="B1094" s="35"/>
      <c r="C1094" s="36"/>
      <c r="D1094" s="36"/>
    </row>
    <row r="1095" spans="1:4" ht="15" customHeight="1">
      <c r="A1095" s="34"/>
      <c r="B1095" s="35"/>
      <c r="C1095" s="36"/>
      <c r="D1095" s="36"/>
    </row>
    <row r="1096" spans="1:4" ht="15" customHeight="1">
      <c r="A1096" s="34"/>
      <c r="B1096" s="35"/>
      <c r="C1096" s="36"/>
      <c r="D1096" s="36"/>
    </row>
    <row r="1097" spans="1:4" ht="15" customHeight="1">
      <c r="A1097" s="34"/>
      <c r="B1097" s="35"/>
      <c r="C1097" s="36"/>
      <c r="D1097" s="36"/>
    </row>
    <row r="1098" spans="1:4" ht="15" customHeight="1">
      <c r="A1098" s="34"/>
      <c r="B1098" s="35"/>
      <c r="C1098" s="36"/>
      <c r="D1098" s="36"/>
    </row>
    <row r="1099" spans="1:4" ht="15" customHeight="1">
      <c r="A1099" s="34"/>
      <c r="B1099" s="35"/>
      <c r="C1099" s="36"/>
      <c r="D1099" s="36"/>
    </row>
    <row r="1100" spans="1:4" ht="15" customHeight="1">
      <c r="A1100" s="34"/>
      <c r="B1100" s="35"/>
      <c r="C1100" s="36"/>
      <c r="D1100" s="36"/>
    </row>
    <row r="1101" spans="1:4" ht="15" customHeight="1">
      <c r="A1101" s="34"/>
      <c r="B1101" s="35"/>
      <c r="C1101" s="36"/>
      <c r="D1101" s="36"/>
    </row>
    <row r="1102" spans="1:4" ht="15" customHeight="1">
      <c r="A1102" s="34"/>
      <c r="B1102" s="35"/>
      <c r="C1102" s="36"/>
      <c r="D1102" s="36"/>
    </row>
    <row r="1103" spans="1:4" ht="15" customHeight="1">
      <c r="A1103" s="34"/>
      <c r="B1103" s="35"/>
      <c r="C1103" s="36"/>
      <c r="D1103" s="36"/>
    </row>
    <row r="1104" spans="1:4" ht="15" customHeight="1">
      <c r="A1104" s="34"/>
      <c r="B1104" s="35"/>
      <c r="C1104" s="36"/>
      <c r="D1104" s="36"/>
    </row>
    <row r="1105" spans="1:4" ht="15" customHeight="1">
      <c r="A1105" s="34"/>
      <c r="B1105" s="35"/>
      <c r="C1105" s="36"/>
      <c r="D1105" s="36"/>
    </row>
    <row r="1106" spans="1:4" ht="15" customHeight="1">
      <c r="A1106" s="34"/>
      <c r="B1106" s="35"/>
      <c r="C1106" s="36"/>
      <c r="D1106" s="36"/>
    </row>
    <row r="1107" spans="1:4" ht="15" customHeight="1">
      <c r="A1107" s="34"/>
      <c r="B1107" s="35"/>
      <c r="C1107" s="36"/>
      <c r="D1107" s="36"/>
    </row>
    <row r="1108" spans="1:4" ht="15" customHeight="1">
      <c r="A1108" s="34"/>
      <c r="B1108" s="35"/>
      <c r="C1108" s="36"/>
      <c r="D1108" s="36"/>
    </row>
    <row r="1109" spans="1:4" ht="15" customHeight="1">
      <c r="A1109" s="34"/>
      <c r="B1109" s="35"/>
      <c r="C1109" s="36"/>
      <c r="D1109" s="36"/>
    </row>
    <row r="1110" spans="1:4" ht="15" customHeight="1">
      <c r="A1110" s="34"/>
      <c r="B1110" s="35"/>
      <c r="C1110" s="36"/>
      <c r="D1110" s="36"/>
    </row>
    <row r="1111" spans="1:4" ht="15" customHeight="1">
      <c r="A1111" s="34"/>
      <c r="B1111" s="35"/>
      <c r="C1111" s="36"/>
      <c r="D1111" s="36"/>
    </row>
    <row r="1112" spans="1:4" ht="15" customHeight="1">
      <c r="A1112" s="34"/>
      <c r="B1112" s="35"/>
      <c r="C1112" s="36"/>
      <c r="D1112" s="36"/>
    </row>
    <row r="1113" spans="1:4" ht="15" customHeight="1">
      <c r="A1113" s="34"/>
      <c r="B1113" s="35"/>
      <c r="C1113" s="36"/>
      <c r="D1113" s="36"/>
    </row>
    <row r="1114" spans="1:4" ht="15" customHeight="1">
      <c r="A1114" s="34"/>
      <c r="B1114" s="35"/>
      <c r="C1114" s="36"/>
      <c r="D1114" s="36"/>
    </row>
    <row r="1115" spans="1:4" ht="15" customHeight="1">
      <c r="A1115" s="34"/>
      <c r="B1115" s="35"/>
      <c r="C1115" s="36"/>
      <c r="D1115" s="36"/>
    </row>
    <row r="1116" spans="1:4" ht="15" customHeight="1">
      <c r="A1116" s="34"/>
      <c r="B1116" s="35"/>
      <c r="C1116" s="36"/>
      <c r="D1116" s="36"/>
    </row>
    <row r="1117" spans="1:4" ht="15" customHeight="1">
      <c r="A1117" s="34"/>
      <c r="B1117" s="35"/>
      <c r="C1117" s="36"/>
      <c r="D1117" s="36"/>
    </row>
    <row r="1118" spans="1:4" ht="15" customHeight="1">
      <c r="A1118" s="34"/>
      <c r="B1118" s="35"/>
      <c r="C1118" s="36"/>
      <c r="D1118" s="36"/>
    </row>
    <row r="1119" spans="1:4" ht="15" customHeight="1">
      <c r="A1119" s="34"/>
      <c r="B1119" s="35"/>
      <c r="C1119" s="36"/>
      <c r="D1119" s="36"/>
    </row>
    <row r="1120" spans="1:4" ht="15" customHeight="1">
      <c r="A1120" s="34"/>
      <c r="B1120" s="35"/>
      <c r="C1120" s="36"/>
      <c r="D1120" s="36"/>
    </row>
    <row r="1121" spans="1:4" ht="15" customHeight="1">
      <c r="A1121" s="34"/>
      <c r="B1121" s="35"/>
      <c r="C1121" s="36"/>
      <c r="D1121" s="36"/>
    </row>
    <row r="1122" spans="1:4" ht="15" customHeight="1">
      <c r="A1122" s="34"/>
      <c r="B1122" s="35"/>
      <c r="C1122" s="36"/>
      <c r="D1122" s="36"/>
    </row>
    <row r="1123" spans="1:4" ht="15" customHeight="1">
      <c r="A1123" s="34"/>
      <c r="B1123" s="35"/>
      <c r="C1123" s="36"/>
      <c r="D1123" s="36"/>
    </row>
    <row r="1124" spans="1:4" ht="15" customHeight="1">
      <c r="A1124" s="34"/>
      <c r="B1124" s="35"/>
      <c r="C1124" s="36"/>
      <c r="D1124" s="36"/>
    </row>
    <row r="1125" spans="1:4" ht="15" customHeight="1">
      <c r="A1125" s="34"/>
      <c r="B1125" s="35"/>
      <c r="C1125" s="36"/>
      <c r="D1125" s="36"/>
    </row>
    <row r="1126" spans="1:4" ht="15" customHeight="1">
      <c r="A1126" s="34"/>
      <c r="B1126" s="35"/>
      <c r="C1126" s="36"/>
      <c r="D1126" s="36"/>
    </row>
    <row r="1127" spans="1:4" ht="15" customHeight="1">
      <c r="A1127" s="34"/>
      <c r="B1127" s="35"/>
      <c r="C1127" s="36"/>
      <c r="D1127" s="36"/>
    </row>
    <row r="1128" spans="1:4" ht="15" customHeight="1">
      <c r="A1128" s="34"/>
      <c r="B1128" s="35"/>
      <c r="C1128" s="36"/>
      <c r="D1128" s="36"/>
    </row>
    <row r="1129" spans="1:4" ht="15" customHeight="1">
      <c r="A1129" s="34"/>
      <c r="B1129" s="35"/>
      <c r="C1129" s="36"/>
      <c r="D1129" s="36"/>
    </row>
    <row r="1130" spans="1:4" ht="15" customHeight="1">
      <c r="A1130" s="34"/>
      <c r="B1130" s="35"/>
      <c r="C1130" s="36"/>
      <c r="D1130" s="36"/>
    </row>
    <row r="1131" spans="1:4" ht="15" customHeight="1">
      <c r="A1131" s="34"/>
      <c r="B1131" s="35"/>
      <c r="C1131" s="36"/>
      <c r="D1131" s="36"/>
    </row>
    <row r="1132" spans="1:4" ht="15" customHeight="1">
      <c r="A1132" s="34"/>
      <c r="B1132" s="35"/>
      <c r="C1132" s="36"/>
      <c r="D1132" s="36"/>
    </row>
    <row r="1133" spans="1:4" ht="15" customHeight="1">
      <c r="A1133" s="34"/>
      <c r="B1133" s="35"/>
      <c r="C1133" s="36"/>
      <c r="D1133" s="36"/>
    </row>
    <row r="1134" spans="1:4" ht="15" customHeight="1">
      <c r="A1134" s="34"/>
      <c r="B1134" s="35"/>
      <c r="C1134" s="36"/>
      <c r="D1134" s="36"/>
    </row>
    <row r="1135" spans="1:4" ht="15" customHeight="1">
      <c r="A1135" s="34"/>
      <c r="B1135" s="35"/>
      <c r="C1135" s="36"/>
      <c r="D1135" s="36"/>
    </row>
    <row r="1136" spans="1:4" ht="15" customHeight="1">
      <c r="A1136" s="34"/>
      <c r="B1136" s="35"/>
      <c r="C1136" s="36"/>
      <c r="D1136" s="36"/>
    </row>
    <row r="1137" spans="1:4" ht="15" customHeight="1">
      <c r="A1137" s="34"/>
      <c r="B1137" s="35"/>
      <c r="C1137" s="36"/>
      <c r="D1137" s="36"/>
    </row>
    <row r="1138" spans="1:4" ht="15" customHeight="1">
      <c r="A1138" s="34"/>
      <c r="B1138" s="35"/>
      <c r="C1138" s="36"/>
      <c r="D1138" s="36"/>
    </row>
    <row r="1139" spans="1:4" ht="15" customHeight="1">
      <c r="A1139" s="34"/>
      <c r="B1139" s="35"/>
      <c r="C1139" s="36"/>
      <c r="D1139" s="36"/>
    </row>
    <row r="1140" spans="1:4" ht="15" customHeight="1">
      <c r="A1140" s="34"/>
      <c r="B1140" s="35"/>
      <c r="C1140" s="36"/>
      <c r="D1140" s="36"/>
    </row>
    <row r="1141" spans="1:4" ht="15" customHeight="1">
      <c r="A1141" s="34"/>
      <c r="B1141" s="35"/>
      <c r="C1141" s="36"/>
      <c r="D1141" s="36"/>
    </row>
    <row r="1142" spans="1:4" ht="15" customHeight="1">
      <c r="A1142" s="34"/>
      <c r="B1142" s="35"/>
      <c r="C1142" s="36"/>
      <c r="D1142" s="36"/>
    </row>
    <row r="1143" spans="1:4" ht="15" customHeight="1">
      <c r="A1143" s="34"/>
      <c r="B1143" s="35"/>
      <c r="C1143" s="36"/>
      <c r="D1143" s="36"/>
    </row>
    <row r="1144" spans="1:4" ht="15" customHeight="1">
      <c r="A1144" s="34"/>
      <c r="B1144" s="35"/>
      <c r="C1144" s="36"/>
      <c r="D1144" s="36"/>
    </row>
    <row r="1145" spans="1:4" ht="15" customHeight="1">
      <c r="A1145" s="34"/>
      <c r="B1145" s="35"/>
      <c r="C1145" s="36"/>
      <c r="D1145" s="36"/>
    </row>
    <row r="1146" spans="1:4" ht="15" customHeight="1">
      <c r="A1146" s="34"/>
      <c r="B1146" s="35"/>
      <c r="C1146" s="36"/>
      <c r="D1146" s="36"/>
    </row>
    <row r="1147" spans="1:4" ht="15" customHeight="1">
      <c r="A1147" s="34"/>
      <c r="B1147" s="35"/>
      <c r="C1147" s="36"/>
      <c r="D1147" s="36"/>
    </row>
    <row r="1148" spans="1:4" ht="15" customHeight="1">
      <c r="A1148" s="34"/>
      <c r="B1148" s="35"/>
      <c r="C1148" s="36"/>
      <c r="D1148" s="36"/>
    </row>
    <row r="1149" spans="1:4" ht="15" customHeight="1">
      <c r="A1149" s="34"/>
      <c r="B1149" s="35"/>
      <c r="C1149" s="36"/>
      <c r="D1149" s="36"/>
    </row>
    <row r="1150" spans="1:4" ht="15" customHeight="1">
      <c r="A1150" s="34"/>
      <c r="B1150" s="35"/>
      <c r="C1150" s="36"/>
      <c r="D1150" s="36"/>
    </row>
    <row r="1151" spans="1:4" ht="15" customHeight="1">
      <c r="A1151" s="34"/>
      <c r="B1151" s="35"/>
      <c r="C1151" s="36"/>
      <c r="D1151" s="36"/>
    </row>
    <row r="1152" spans="1:4" ht="15" customHeight="1">
      <c r="A1152" s="34"/>
      <c r="B1152" s="35"/>
      <c r="C1152" s="36"/>
      <c r="D1152" s="36"/>
    </row>
    <row r="1153" spans="1:4" ht="15" customHeight="1">
      <c r="A1153" s="34"/>
      <c r="B1153" s="35"/>
      <c r="C1153" s="36"/>
      <c r="D1153" s="36"/>
    </row>
    <row r="1154" spans="1:4" ht="15" customHeight="1">
      <c r="A1154" s="34"/>
      <c r="B1154" s="35"/>
      <c r="C1154" s="36"/>
      <c r="D1154" s="36"/>
    </row>
    <row r="1155" spans="1:4" ht="15" customHeight="1">
      <c r="A1155" s="34"/>
      <c r="B1155" s="35"/>
      <c r="C1155" s="36"/>
      <c r="D1155" s="36"/>
    </row>
    <row r="1156" spans="1:4" ht="15" customHeight="1">
      <c r="A1156" s="34"/>
      <c r="B1156" s="35"/>
      <c r="C1156" s="36"/>
      <c r="D1156" s="36"/>
    </row>
    <row r="1157" spans="1:4" ht="15" customHeight="1">
      <c r="A1157" s="34"/>
      <c r="B1157" s="35"/>
      <c r="C1157" s="36"/>
      <c r="D1157" s="36"/>
    </row>
    <row r="1158" spans="1:4" ht="15" customHeight="1">
      <c r="A1158" s="34"/>
      <c r="B1158" s="35"/>
      <c r="C1158" s="36"/>
      <c r="D1158" s="36"/>
    </row>
    <row r="1159" spans="1:4" ht="15" customHeight="1">
      <c r="A1159" s="34"/>
      <c r="B1159" s="35"/>
      <c r="C1159" s="36"/>
      <c r="D1159" s="36"/>
    </row>
    <row r="1160" spans="1:4" ht="15" customHeight="1">
      <c r="A1160" s="34"/>
      <c r="B1160" s="35"/>
      <c r="C1160" s="36"/>
      <c r="D1160" s="36"/>
    </row>
    <row r="1161" spans="1:4" ht="15" customHeight="1">
      <c r="A1161" s="34"/>
      <c r="B1161" s="35"/>
      <c r="C1161" s="36"/>
      <c r="D1161" s="36"/>
    </row>
    <row r="1162" spans="1:4" ht="15" customHeight="1">
      <c r="A1162" s="34"/>
      <c r="B1162" s="35"/>
      <c r="C1162" s="36"/>
      <c r="D1162" s="36"/>
    </row>
    <row r="1163" spans="1:4" ht="15" customHeight="1">
      <c r="A1163" s="34"/>
      <c r="B1163" s="35"/>
      <c r="C1163" s="36"/>
      <c r="D1163" s="36"/>
    </row>
    <row r="1164" spans="1:4" ht="15" customHeight="1">
      <c r="A1164" s="34"/>
      <c r="B1164" s="35"/>
      <c r="C1164" s="36"/>
      <c r="D1164" s="36"/>
    </row>
    <row r="1165" spans="1:4" ht="15" customHeight="1">
      <c r="A1165" s="34"/>
      <c r="B1165" s="35"/>
      <c r="C1165" s="36"/>
      <c r="D1165" s="36"/>
    </row>
    <row r="1166" spans="1:4" ht="15" customHeight="1">
      <c r="A1166" s="34"/>
      <c r="B1166" s="35"/>
      <c r="C1166" s="36"/>
      <c r="D1166" s="36"/>
    </row>
    <row r="1167" spans="1:4" ht="15" customHeight="1">
      <c r="A1167" s="34"/>
      <c r="B1167" s="35"/>
      <c r="C1167" s="36"/>
      <c r="D1167" s="36"/>
    </row>
    <row r="1168" spans="1:4" ht="15" customHeight="1">
      <c r="A1168" s="34"/>
      <c r="B1168" s="35"/>
      <c r="C1168" s="36"/>
      <c r="D1168" s="36"/>
    </row>
    <row r="1169" spans="1:4" ht="15" customHeight="1">
      <c r="A1169" s="34"/>
      <c r="B1169" s="35"/>
      <c r="C1169" s="36"/>
      <c r="D1169" s="36"/>
    </row>
    <row r="1170" spans="1:4" ht="15" customHeight="1">
      <c r="A1170" s="34"/>
      <c r="B1170" s="35"/>
      <c r="C1170" s="36"/>
      <c r="D1170" s="36"/>
    </row>
    <row r="1171" spans="1:4" ht="15" customHeight="1">
      <c r="A1171" s="34"/>
      <c r="B1171" s="35"/>
      <c r="C1171" s="36"/>
      <c r="D1171" s="36"/>
    </row>
    <row r="1172" spans="1:4" ht="15" customHeight="1">
      <c r="A1172" s="34"/>
      <c r="B1172" s="35"/>
      <c r="C1172" s="36"/>
      <c r="D1172" s="36"/>
    </row>
    <row r="1173" spans="1:4" ht="15" customHeight="1">
      <c r="A1173" s="34"/>
      <c r="B1173" s="35"/>
      <c r="C1173" s="36"/>
      <c r="D1173" s="36"/>
    </row>
    <row r="1174" spans="1:4" ht="15" customHeight="1">
      <c r="A1174" s="34"/>
      <c r="B1174" s="35"/>
      <c r="C1174" s="36"/>
      <c r="D1174" s="36"/>
    </row>
    <row r="1175" spans="1:4" ht="15" customHeight="1">
      <c r="A1175" s="34"/>
      <c r="B1175" s="35"/>
      <c r="C1175" s="36"/>
      <c r="D1175" s="36"/>
    </row>
    <row r="1176" spans="1:4" ht="15" customHeight="1">
      <c r="A1176" s="34"/>
      <c r="B1176" s="35"/>
      <c r="C1176" s="36"/>
      <c r="D1176" s="36"/>
    </row>
    <row r="1177" spans="1:4" ht="15" customHeight="1">
      <c r="A1177" s="34"/>
      <c r="B1177" s="35"/>
      <c r="C1177" s="36"/>
      <c r="D1177" s="36"/>
    </row>
    <row r="1178" spans="1:4" ht="15" customHeight="1">
      <c r="A1178" s="34"/>
      <c r="B1178" s="35"/>
      <c r="C1178" s="36"/>
      <c r="D1178" s="36"/>
    </row>
    <row r="1179" spans="1:4" ht="15" customHeight="1">
      <c r="A1179" s="34"/>
      <c r="B1179" s="35"/>
      <c r="C1179" s="36"/>
      <c r="D1179" s="36"/>
    </row>
    <row r="1180" spans="1:4" ht="15" customHeight="1">
      <c r="A1180" s="34"/>
      <c r="B1180" s="35"/>
      <c r="C1180" s="36"/>
      <c r="D1180" s="36"/>
    </row>
    <row r="1181" spans="1:4" ht="15" customHeight="1">
      <c r="A1181" s="34"/>
      <c r="B1181" s="35"/>
      <c r="C1181" s="36"/>
      <c r="D1181" s="36"/>
    </row>
    <row r="1182" spans="1:4" ht="15" customHeight="1">
      <c r="A1182" s="34"/>
      <c r="B1182" s="35"/>
      <c r="C1182" s="36"/>
      <c r="D1182" s="36"/>
    </row>
    <row r="1183" spans="1:4" ht="15" customHeight="1">
      <c r="A1183" s="34"/>
      <c r="B1183" s="35"/>
      <c r="C1183" s="36"/>
      <c r="D1183" s="36"/>
    </row>
    <row r="1184" spans="1:4" ht="15" customHeight="1">
      <c r="A1184" s="34"/>
      <c r="B1184" s="35"/>
      <c r="C1184" s="36"/>
      <c r="D1184" s="36"/>
    </row>
    <row r="1185" spans="1:4" ht="15" customHeight="1">
      <c r="A1185" s="34"/>
      <c r="B1185" s="35"/>
      <c r="C1185" s="36"/>
      <c r="D1185" s="36"/>
    </row>
    <row r="1186" spans="1:4" ht="15" customHeight="1">
      <c r="A1186" s="34"/>
      <c r="B1186" s="35"/>
      <c r="C1186" s="36"/>
      <c r="D1186" s="36"/>
    </row>
    <row r="1187" spans="1:4" ht="15" customHeight="1">
      <c r="A1187" s="34"/>
      <c r="B1187" s="35"/>
      <c r="C1187" s="36"/>
      <c r="D1187" s="36"/>
    </row>
    <row r="1188" spans="1:4" ht="15" customHeight="1">
      <c r="A1188" s="34"/>
      <c r="B1188" s="35"/>
      <c r="C1188" s="36"/>
      <c r="D1188" s="36"/>
    </row>
    <row r="1189" spans="1:4" ht="15" customHeight="1">
      <c r="A1189" s="34"/>
      <c r="B1189" s="35"/>
      <c r="C1189" s="36"/>
      <c r="D1189" s="36"/>
    </row>
    <row r="1190" spans="1:4" ht="15" customHeight="1">
      <c r="A1190" s="34"/>
      <c r="B1190" s="35"/>
      <c r="C1190" s="36"/>
      <c r="D1190" s="36"/>
    </row>
    <row r="1191" spans="1:4" ht="15" customHeight="1">
      <c r="A1191" s="34"/>
      <c r="B1191" s="35"/>
      <c r="C1191" s="36"/>
      <c r="D1191" s="36"/>
    </row>
    <row r="1192" spans="1:4" ht="15" customHeight="1">
      <c r="A1192" s="34"/>
      <c r="B1192" s="35"/>
      <c r="C1192" s="36"/>
      <c r="D1192" s="36"/>
    </row>
    <row r="1193" spans="1:4" ht="15" customHeight="1">
      <c r="A1193" s="34"/>
      <c r="B1193" s="35"/>
      <c r="C1193" s="36"/>
      <c r="D1193" s="36"/>
    </row>
    <row r="1194" spans="1:4" ht="15" customHeight="1">
      <c r="A1194" s="34"/>
      <c r="B1194" s="35"/>
      <c r="C1194" s="36"/>
      <c r="D1194" s="36"/>
    </row>
    <row r="1195" spans="1:4" ht="15" customHeight="1">
      <c r="A1195" s="34"/>
      <c r="B1195" s="35"/>
      <c r="C1195" s="36"/>
      <c r="D1195" s="36"/>
    </row>
    <row r="1196" spans="1:4" ht="15" customHeight="1">
      <c r="A1196" s="34"/>
      <c r="B1196" s="35"/>
      <c r="C1196" s="36"/>
      <c r="D1196" s="36"/>
    </row>
    <row r="1197" spans="1:4" ht="15" customHeight="1">
      <c r="A1197" s="34"/>
      <c r="B1197" s="35"/>
      <c r="C1197" s="36"/>
      <c r="D1197" s="36"/>
    </row>
    <row r="1198" spans="1:4" ht="15" customHeight="1">
      <c r="A1198" s="34"/>
      <c r="B1198" s="35"/>
      <c r="C1198" s="36"/>
      <c r="D1198" s="36"/>
    </row>
    <row r="1199" spans="1:4" ht="15" customHeight="1">
      <c r="A1199" s="34"/>
      <c r="B1199" s="35"/>
      <c r="C1199" s="36"/>
      <c r="D1199" s="36"/>
    </row>
    <row r="1200" spans="1:4" ht="15" customHeight="1">
      <c r="A1200" s="34"/>
      <c r="B1200" s="35"/>
      <c r="C1200" s="36"/>
      <c r="D1200" s="36"/>
    </row>
    <row r="1201" spans="1:4" ht="15" customHeight="1">
      <c r="A1201" s="34"/>
      <c r="B1201" s="35"/>
      <c r="C1201" s="36"/>
      <c r="D1201" s="36"/>
    </row>
    <row r="1202" spans="1:4" ht="15" customHeight="1">
      <c r="A1202" s="34"/>
      <c r="B1202" s="35"/>
      <c r="C1202" s="36"/>
      <c r="D1202" s="36"/>
    </row>
    <row r="1203" spans="1:4" ht="15" customHeight="1">
      <c r="A1203" s="34"/>
      <c r="B1203" s="35"/>
      <c r="C1203" s="36"/>
      <c r="D1203" s="36"/>
    </row>
    <row r="1204" spans="1:4" ht="15" customHeight="1">
      <c r="A1204" s="34"/>
      <c r="B1204" s="35"/>
      <c r="C1204" s="36"/>
      <c r="D1204" s="36"/>
    </row>
    <row r="1205" spans="1:4" ht="15" customHeight="1">
      <c r="A1205" s="34"/>
      <c r="B1205" s="35"/>
      <c r="C1205" s="36"/>
      <c r="D1205" s="36"/>
    </row>
    <row r="1206" spans="1:4" ht="15" customHeight="1">
      <c r="A1206" s="34"/>
      <c r="B1206" s="35"/>
      <c r="C1206" s="36"/>
      <c r="D1206" s="36"/>
    </row>
    <row r="1207" spans="1:4" ht="15" customHeight="1">
      <c r="A1207" s="34"/>
      <c r="B1207" s="35"/>
      <c r="C1207" s="36"/>
      <c r="D1207" s="36"/>
    </row>
    <row r="1208" spans="1:4" ht="15" customHeight="1">
      <c r="A1208" s="34"/>
      <c r="B1208" s="35"/>
      <c r="C1208" s="36"/>
      <c r="D1208" s="36"/>
    </row>
    <row r="1209" spans="1:4" ht="15" customHeight="1">
      <c r="A1209" s="34"/>
      <c r="B1209" s="35"/>
      <c r="C1209" s="36"/>
      <c r="D1209" s="36"/>
    </row>
    <row r="1210" spans="1:4" ht="15" customHeight="1">
      <c r="A1210" s="34"/>
      <c r="B1210" s="35"/>
      <c r="C1210" s="36"/>
      <c r="D1210" s="36"/>
    </row>
    <row r="1211" spans="1:4" ht="15" customHeight="1">
      <c r="A1211" s="34"/>
      <c r="B1211" s="35"/>
      <c r="C1211" s="36"/>
      <c r="D1211" s="36"/>
    </row>
    <row r="1212" spans="1:4" ht="15" customHeight="1">
      <c r="A1212" s="34"/>
      <c r="B1212" s="35"/>
      <c r="C1212" s="36"/>
      <c r="D1212" s="36"/>
    </row>
    <row r="1213" spans="1:4" ht="15" customHeight="1">
      <c r="A1213" s="34"/>
      <c r="B1213" s="35"/>
      <c r="C1213" s="36"/>
      <c r="D1213" s="36"/>
    </row>
    <row r="1214" spans="1:4" ht="15" customHeight="1">
      <c r="A1214" s="34"/>
      <c r="B1214" s="35"/>
      <c r="C1214" s="36"/>
      <c r="D1214" s="36"/>
    </row>
    <row r="1215" spans="1:4" ht="15" customHeight="1">
      <c r="A1215" s="34"/>
      <c r="B1215" s="35"/>
      <c r="C1215" s="36"/>
      <c r="D1215" s="36"/>
    </row>
    <row r="1216" spans="1:4" ht="15" customHeight="1">
      <c r="A1216" s="34"/>
      <c r="B1216" s="35"/>
      <c r="C1216" s="36"/>
      <c r="D1216" s="36"/>
    </row>
    <row r="1217" spans="1:4" ht="15" customHeight="1">
      <c r="A1217" s="34"/>
      <c r="B1217" s="35"/>
      <c r="C1217" s="36"/>
      <c r="D1217" s="36"/>
    </row>
    <row r="1218" spans="1:4" ht="15" customHeight="1">
      <c r="A1218" s="34"/>
      <c r="B1218" s="35"/>
      <c r="C1218" s="36"/>
      <c r="D1218" s="36"/>
    </row>
    <row r="1219" spans="1:4" ht="15" customHeight="1">
      <c r="A1219" s="34"/>
      <c r="B1219" s="35"/>
      <c r="C1219" s="36"/>
      <c r="D1219" s="36"/>
    </row>
    <row r="1220" spans="1:4" ht="15" customHeight="1">
      <c r="A1220" s="34"/>
      <c r="B1220" s="35"/>
      <c r="C1220" s="36"/>
      <c r="D1220" s="36"/>
    </row>
    <row r="1221" spans="1:4" ht="15" customHeight="1">
      <c r="A1221" s="34"/>
      <c r="B1221" s="35"/>
      <c r="C1221" s="36"/>
      <c r="D1221" s="36"/>
    </row>
    <row r="1222" spans="1:4" ht="15" customHeight="1">
      <c r="A1222" s="34"/>
      <c r="B1222" s="35"/>
      <c r="C1222" s="36"/>
      <c r="D1222" s="36"/>
    </row>
    <row r="1223" spans="1:4" ht="15" customHeight="1">
      <c r="A1223" s="34"/>
      <c r="B1223" s="35"/>
      <c r="C1223" s="36"/>
      <c r="D1223" s="36"/>
    </row>
    <row r="1224" spans="1:4" ht="15" customHeight="1">
      <c r="A1224" s="34"/>
      <c r="B1224" s="35"/>
      <c r="C1224" s="36"/>
      <c r="D1224" s="36"/>
    </row>
    <row r="1225" spans="1:4" ht="15" customHeight="1">
      <c r="A1225" s="34"/>
      <c r="B1225" s="35"/>
      <c r="C1225" s="36"/>
      <c r="D1225" s="36"/>
    </row>
    <row r="1226" spans="1:4" ht="15" customHeight="1">
      <c r="A1226" s="34"/>
      <c r="B1226" s="35"/>
      <c r="C1226" s="36"/>
      <c r="D1226" s="36"/>
    </row>
    <row r="1227" spans="1:4" ht="15" customHeight="1">
      <c r="A1227" s="34"/>
      <c r="B1227" s="35"/>
      <c r="C1227" s="36"/>
      <c r="D1227" s="36"/>
    </row>
    <row r="1228" spans="1:4" ht="15" customHeight="1">
      <c r="A1228" s="34"/>
      <c r="B1228" s="35"/>
      <c r="C1228" s="36"/>
      <c r="D1228" s="36"/>
    </row>
    <row r="1229" spans="1:4" ht="15" customHeight="1">
      <c r="A1229" s="34"/>
      <c r="B1229" s="35"/>
      <c r="C1229" s="36"/>
      <c r="D1229" s="36"/>
    </row>
    <row r="1230" spans="1:4" ht="15" customHeight="1">
      <c r="A1230" s="34"/>
      <c r="B1230" s="35"/>
      <c r="C1230" s="36"/>
      <c r="D1230" s="36"/>
    </row>
    <row r="1231" spans="1:4" ht="15" customHeight="1">
      <c r="A1231" s="34"/>
      <c r="B1231" s="35"/>
      <c r="C1231" s="36"/>
      <c r="D1231" s="36"/>
    </row>
    <row r="1232" spans="1:4" ht="15" customHeight="1">
      <c r="A1232" s="34"/>
      <c r="B1232" s="35"/>
      <c r="C1232" s="36"/>
      <c r="D1232" s="36"/>
    </row>
    <row r="1233" spans="1:4" ht="15" customHeight="1">
      <c r="A1233" s="34"/>
      <c r="B1233" s="35"/>
      <c r="C1233" s="36"/>
      <c r="D1233" s="36"/>
    </row>
    <row r="1234" spans="1:4" ht="15" customHeight="1">
      <c r="A1234" s="34"/>
      <c r="B1234" s="35"/>
      <c r="C1234" s="36"/>
      <c r="D1234" s="36"/>
    </row>
    <row r="1235" spans="1:4" ht="15" customHeight="1">
      <c r="A1235" s="34"/>
      <c r="B1235" s="35"/>
      <c r="C1235" s="36"/>
      <c r="D1235" s="36"/>
    </row>
    <row r="1236" spans="1:4" ht="15" customHeight="1">
      <c r="A1236" s="34"/>
      <c r="B1236" s="35"/>
      <c r="C1236" s="36"/>
      <c r="D1236" s="36"/>
    </row>
    <row r="1237" spans="1:4" ht="15" customHeight="1">
      <c r="A1237" s="34"/>
      <c r="B1237" s="35"/>
      <c r="C1237" s="36"/>
      <c r="D1237" s="36"/>
    </row>
    <row r="1238" spans="1:4" ht="15" customHeight="1">
      <c r="A1238" s="34"/>
      <c r="B1238" s="35"/>
      <c r="C1238" s="36"/>
      <c r="D1238" s="36"/>
    </row>
    <row r="1239" spans="1:4" ht="15" customHeight="1">
      <c r="A1239" s="34"/>
      <c r="B1239" s="35"/>
      <c r="C1239" s="36"/>
      <c r="D1239" s="36"/>
    </row>
    <row r="1240" spans="1:4" ht="15" customHeight="1">
      <c r="A1240" s="34"/>
      <c r="B1240" s="35"/>
      <c r="C1240" s="36"/>
      <c r="D1240" s="36"/>
    </row>
    <row r="1241" spans="1:4" ht="15" customHeight="1">
      <c r="A1241" s="34"/>
      <c r="B1241" s="35"/>
      <c r="C1241" s="36"/>
      <c r="D1241" s="36"/>
    </row>
    <row r="1242" spans="1:4" ht="15" customHeight="1">
      <c r="A1242" s="34"/>
      <c r="B1242" s="35"/>
      <c r="C1242" s="36"/>
      <c r="D1242" s="36"/>
    </row>
    <row r="1243" spans="1:4" ht="15" customHeight="1">
      <c r="A1243" s="34"/>
      <c r="B1243" s="35"/>
      <c r="C1243" s="36"/>
      <c r="D1243" s="36"/>
    </row>
    <row r="1244" spans="1:4" ht="15" customHeight="1">
      <c r="A1244" s="34"/>
      <c r="B1244" s="35"/>
      <c r="C1244" s="36"/>
      <c r="D1244" s="36"/>
    </row>
    <row r="1245" spans="1:4" ht="15" customHeight="1">
      <c r="A1245" s="34"/>
      <c r="B1245" s="35"/>
      <c r="C1245" s="36"/>
      <c r="D1245" s="36"/>
    </row>
    <row r="1246" spans="1:4" ht="15" customHeight="1">
      <c r="A1246" s="34"/>
      <c r="B1246" s="35"/>
      <c r="C1246" s="36"/>
      <c r="D1246" s="36"/>
    </row>
    <row r="1247" spans="1:4" ht="15" customHeight="1">
      <c r="A1247" s="34"/>
      <c r="B1247" s="35"/>
      <c r="C1247" s="36"/>
      <c r="D1247" s="36"/>
    </row>
    <row r="1248" spans="1:4" ht="15" customHeight="1">
      <c r="A1248" s="34"/>
      <c r="B1248" s="35"/>
      <c r="C1248" s="36"/>
      <c r="D1248" s="36"/>
    </row>
    <row r="1249" spans="1:4" ht="15" customHeight="1">
      <c r="A1249" s="34"/>
      <c r="B1249" s="35"/>
      <c r="C1249" s="36"/>
      <c r="D1249" s="36"/>
    </row>
    <row r="1250" spans="1:4" ht="15" customHeight="1">
      <c r="A1250" s="34"/>
      <c r="B1250" s="35"/>
      <c r="C1250" s="36"/>
      <c r="D1250" s="36"/>
    </row>
    <row r="1251" spans="1:4" ht="15" customHeight="1">
      <c r="A1251" s="34"/>
      <c r="B1251" s="35"/>
      <c r="C1251" s="36"/>
      <c r="D1251" s="36"/>
    </row>
    <row r="1252" spans="1:4" ht="15" customHeight="1">
      <c r="A1252" s="34"/>
      <c r="B1252" s="35"/>
      <c r="C1252" s="36"/>
      <c r="D1252" s="36"/>
    </row>
    <row r="1253" spans="1:4" ht="15" customHeight="1">
      <c r="A1253" s="34"/>
      <c r="B1253" s="35"/>
      <c r="C1253" s="36"/>
      <c r="D1253" s="36"/>
    </row>
    <row r="1254" spans="1:4" ht="15" customHeight="1">
      <c r="A1254" s="34"/>
      <c r="B1254" s="35"/>
      <c r="C1254" s="36"/>
      <c r="D1254" s="36"/>
    </row>
    <row r="1255" spans="1:4" ht="15" customHeight="1">
      <c r="A1255" s="34"/>
      <c r="B1255" s="35"/>
      <c r="C1255" s="36"/>
      <c r="D1255" s="36"/>
    </row>
    <row r="1256" spans="1:4" ht="15" customHeight="1">
      <c r="A1256" s="34"/>
      <c r="B1256" s="35"/>
      <c r="C1256" s="36"/>
      <c r="D1256" s="36"/>
    </row>
    <row r="1257" spans="1:4" ht="15" customHeight="1">
      <c r="A1257" s="34"/>
      <c r="B1257" s="35"/>
      <c r="C1257" s="36"/>
      <c r="D1257" s="36"/>
    </row>
    <row r="1258" spans="1:4" ht="15" customHeight="1">
      <c r="A1258" s="34"/>
      <c r="B1258" s="35"/>
      <c r="C1258" s="36"/>
      <c r="D1258" s="36"/>
    </row>
    <row r="1259" spans="1:4" ht="15" customHeight="1">
      <c r="A1259" s="34"/>
      <c r="B1259" s="35"/>
      <c r="C1259" s="36"/>
      <c r="D1259" s="36"/>
    </row>
    <row r="1260" spans="1:4" ht="15" customHeight="1">
      <c r="A1260" s="34"/>
      <c r="B1260" s="35"/>
      <c r="C1260" s="36"/>
      <c r="D1260" s="36"/>
    </row>
    <row r="1261" spans="1:4" ht="15" customHeight="1">
      <c r="A1261" s="34"/>
      <c r="B1261" s="35"/>
      <c r="C1261" s="36"/>
      <c r="D1261" s="36"/>
    </row>
    <row r="1262" spans="1:4" ht="15" customHeight="1">
      <c r="A1262" s="34"/>
      <c r="B1262" s="35"/>
      <c r="C1262" s="36"/>
      <c r="D1262" s="36"/>
    </row>
    <row r="1263" spans="1:4" ht="15" customHeight="1">
      <c r="A1263" s="34"/>
      <c r="B1263" s="35"/>
      <c r="C1263" s="36"/>
      <c r="D1263" s="36"/>
    </row>
    <row r="1264" spans="1:4" ht="15" customHeight="1">
      <c r="A1264" s="34"/>
      <c r="B1264" s="35"/>
      <c r="C1264" s="36"/>
      <c r="D1264" s="36"/>
    </row>
    <row r="1265" spans="1:4" ht="15" customHeight="1">
      <c r="A1265" s="34"/>
      <c r="B1265" s="35"/>
      <c r="C1265" s="36"/>
      <c r="D1265" s="36"/>
    </row>
    <row r="1266" spans="1:4" ht="15" customHeight="1">
      <c r="A1266" s="34"/>
      <c r="B1266" s="35"/>
      <c r="C1266" s="36"/>
      <c r="D1266" s="36"/>
    </row>
    <row r="1267" spans="1:4" ht="15" customHeight="1">
      <c r="A1267" s="34"/>
      <c r="B1267" s="35"/>
      <c r="C1267" s="36"/>
      <c r="D1267" s="36"/>
    </row>
    <row r="1268" spans="1:4" ht="15" customHeight="1">
      <c r="A1268" s="34"/>
      <c r="B1268" s="35"/>
      <c r="C1268" s="36"/>
      <c r="D1268" s="36"/>
    </row>
    <row r="1269" spans="1:4" ht="15" customHeight="1">
      <c r="A1269" s="34"/>
      <c r="B1269" s="35"/>
      <c r="C1269" s="36"/>
      <c r="D1269" s="36"/>
    </row>
    <row r="1270" spans="1:4" ht="15" customHeight="1">
      <c r="A1270" s="34"/>
      <c r="B1270" s="35"/>
      <c r="C1270" s="36"/>
      <c r="D1270" s="36"/>
    </row>
    <row r="1271" spans="1:4" ht="15" customHeight="1">
      <c r="A1271" s="34"/>
      <c r="B1271" s="35"/>
      <c r="C1271" s="36"/>
      <c r="D1271" s="36"/>
    </row>
    <row r="1272" spans="1:4" ht="15" customHeight="1">
      <c r="A1272" s="34"/>
      <c r="B1272" s="35"/>
      <c r="C1272" s="36"/>
      <c r="D1272" s="36"/>
    </row>
    <row r="1273" spans="1:4" ht="15" customHeight="1">
      <c r="A1273" s="34"/>
      <c r="B1273" s="35"/>
      <c r="C1273" s="36"/>
      <c r="D1273" s="36"/>
    </row>
    <row r="1274" spans="1:4" ht="15" customHeight="1">
      <c r="A1274" s="34"/>
      <c r="B1274" s="35"/>
      <c r="C1274" s="36"/>
      <c r="D1274" s="36"/>
    </row>
    <row r="1275" spans="1:4" ht="15" customHeight="1">
      <c r="A1275" s="34"/>
      <c r="B1275" s="35"/>
      <c r="C1275" s="36"/>
      <c r="D1275" s="36"/>
    </row>
    <row r="1276" spans="1:4" ht="15" customHeight="1">
      <c r="A1276" s="34"/>
      <c r="B1276" s="35"/>
      <c r="C1276" s="36"/>
      <c r="D1276" s="36"/>
    </row>
    <row r="1277" spans="1:4" ht="15" customHeight="1">
      <c r="A1277" s="34"/>
      <c r="B1277" s="35"/>
      <c r="C1277" s="36"/>
      <c r="D1277" s="36"/>
    </row>
    <row r="1278" spans="1:4" ht="15" customHeight="1">
      <c r="A1278" s="34"/>
      <c r="B1278" s="35"/>
      <c r="C1278" s="36"/>
      <c r="D1278" s="36"/>
    </row>
    <row r="1279" spans="1:4" ht="15" customHeight="1">
      <c r="A1279" s="34"/>
      <c r="B1279" s="35"/>
      <c r="C1279" s="36"/>
      <c r="D1279" s="36"/>
    </row>
    <row r="1280" spans="1:4" ht="15" customHeight="1">
      <c r="A1280" s="34"/>
      <c r="B1280" s="35"/>
      <c r="C1280" s="36"/>
      <c r="D1280" s="36"/>
    </row>
    <row r="1281" spans="1:4" ht="15" customHeight="1">
      <c r="A1281" s="34"/>
      <c r="B1281" s="35"/>
      <c r="C1281" s="36"/>
      <c r="D1281" s="36"/>
    </row>
    <row r="1282" spans="1:4" ht="15" customHeight="1">
      <c r="A1282" s="34"/>
      <c r="B1282" s="35"/>
      <c r="C1282" s="36"/>
      <c r="D1282" s="36"/>
    </row>
    <row r="1283" spans="1:4" ht="15" customHeight="1">
      <c r="A1283" s="34"/>
      <c r="B1283" s="35"/>
      <c r="C1283" s="36"/>
      <c r="D1283" s="36"/>
    </row>
    <row r="1284" spans="1:4" ht="15" customHeight="1">
      <c r="A1284" s="34"/>
      <c r="B1284" s="35"/>
      <c r="C1284" s="36"/>
      <c r="D1284" s="36"/>
    </row>
    <row r="1285" spans="1:4" ht="15" customHeight="1">
      <c r="A1285" s="34"/>
      <c r="B1285" s="35"/>
      <c r="C1285" s="36"/>
      <c r="D1285" s="36"/>
    </row>
    <row r="1286" spans="1:4" ht="15" customHeight="1">
      <c r="A1286" s="34"/>
      <c r="B1286" s="35"/>
      <c r="C1286" s="36"/>
      <c r="D1286" s="36"/>
    </row>
    <row r="1287" spans="1:4" ht="15" customHeight="1">
      <c r="A1287" s="34"/>
      <c r="B1287" s="35"/>
      <c r="C1287" s="36"/>
      <c r="D1287" s="36"/>
    </row>
    <row r="1288" spans="1:4" ht="15" customHeight="1">
      <c r="A1288" s="34"/>
      <c r="B1288" s="35"/>
      <c r="C1288" s="36"/>
      <c r="D1288" s="36"/>
    </row>
    <row r="1289" spans="1:4" ht="15" customHeight="1">
      <c r="A1289" s="34"/>
      <c r="B1289" s="35"/>
      <c r="C1289" s="36"/>
      <c r="D1289" s="36"/>
    </row>
    <row r="1290" spans="1:4" ht="15" customHeight="1">
      <c r="A1290" s="34"/>
      <c r="B1290" s="35"/>
      <c r="C1290" s="36"/>
      <c r="D1290" s="36"/>
    </row>
    <row r="1291" spans="1:4" ht="15" customHeight="1">
      <c r="A1291" s="34"/>
      <c r="B1291" s="35"/>
      <c r="C1291" s="36"/>
      <c r="D1291" s="36"/>
    </row>
    <row r="1292" spans="1:4" ht="15" customHeight="1">
      <c r="A1292" s="34"/>
      <c r="B1292" s="35"/>
      <c r="C1292" s="36"/>
      <c r="D1292" s="36"/>
    </row>
    <row r="1293" spans="1:4" ht="15" customHeight="1">
      <c r="A1293" s="34"/>
      <c r="B1293" s="35"/>
      <c r="C1293" s="36"/>
      <c r="D1293" s="36"/>
    </row>
    <row r="1294" spans="1:4" ht="15" customHeight="1">
      <c r="A1294" s="34"/>
      <c r="B1294" s="35"/>
      <c r="C1294" s="36"/>
      <c r="D1294" s="36"/>
    </row>
    <row r="1295" spans="1:4" ht="15" customHeight="1">
      <c r="A1295" s="34"/>
      <c r="B1295" s="35"/>
      <c r="C1295" s="36"/>
      <c r="D1295" s="36"/>
    </row>
    <row r="1296" spans="1:4" ht="15" customHeight="1">
      <c r="A1296" s="34"/>
      <c r="B1296" s="35"/>
      <c r="C1296" s="36"/>
      <c r="D1296" s="36"/>
    </row>
    <row r="1297" spans="1:4" ht="15" customHeight="1">
      <c r="A1297" s="34"/>
      <c r="B1297" s="35"/>
      <c r="C1297" s="36"/>
      <c r="D1297" s="36"/>
    </row>
    <row r="1298" spans="1:4" ht="15" customHeight="1">
      <c r="A1298" s="34"/>
      <c r="B1298" s="35"/>
      <c r="C1298" s="36"/>
      <c r="D1298" s="36"/>
    </row>
    <row r="1299" spans="1:4" ht="15" customHeight="1">
      <c r="A1299" s="34"/>
      <c r="B1299" s="35"/>
      <c r="C1299" s="36"/>
      <c r="D1299" s="36"/>
    </row>
    <row r="1300" spans="1:4" ht="15" customHeight="1">
      <c r="A1300" s="34"/>
      <c r="B1300" s="35"/>
      <c r="C1300" s="36"/>
      <c r="D1300" s="36"/>
    </row>
    <row r="1301" spans="1:4" ht="15" customHeight="1">
      <c r="A1301" s="34"/>
      <c r="B1301" s="35"/>
      <c r="C1301" s="36"/>
      <c r="D1301" s="36"/>
    </row>
    <row r="1302" spans="1:4" ht="15" customHeight="1">
      <c r="A1302" s="34"/>
      <c r="B1302" s="35"/>
      <c r="C1302" s="36"/>
      <c r="D1302" s="36"/>
    </row>
    <row r="1303" spans="1:4" ht="15" customHeight="1">
      <c r="A1303" s="34"/>
      <c r="B1303" s="35"/>
      <c r="C1303" s="36"/>
      <c r="D1303" s="36"/>
    </row>
    <row r="1304" spans="1:4" ht="15" customHeight="1">
      <c r="A1304" s="34"/>
      <c r="B1304" s="35"/>
      <c r="C1304" s="36"/>
      <c r="D1304" s="36"/>
    </row>
    <row r="1305" spans="1:4" ht="15" customHeight="1">
      <c r="A1305" s="34"/>
      <c r="B1305" s="35"/>
      <c r="C1305" s="36"/>
      <c r="D1305" s="36"/>
    </row>
    <row r="1306" spans="1:4" ht="15" customHeight="1">
      <c r="A1306" s="34"/>
      <c r="B1306" s="35"/>
      <c r="C1306" s="36"/>
      <c r="D1306" s="36"/>
    </row>
    <row r="1307" spans="1:4" ht="15" customHeight="1">
      <c r="A1307" s="34"/>
      <c r="B1307" s="35"/>
      <c r="C1307" s="36"/>
      <c r="D1307" s="36"/>
    </row>
    <row r="1308" spans="1:4" ht="15" customHeight="1">
      <c r="A1308" s="34"/>
      <c r="B1308" s="35"/>
      <c r="C1308" s="36"/>
      <c r="D1308" s="36"/>
    </row>
    <row r="1309" spans="1:4" ht="15" customHeight="1">
      <c r="A1309" s="34"/>
      <c r="B1309" s="35"/>
      <c r="C1309" s="36"/>
      <c r="D1309" s="36"/>
    </row>
    <row r="1310" spans="1:4" ht="15" customHeight="1">
      <c r="A1310" s="34"/>
      <c r="B1310" s="35"/>
      <c r="C1310" s="36"/>
      <c r="D1310" s="36"/>
    </row>
    <row r="1311" spans="1:4" ht="15" customHeight="1">
      <c r="A1311" s="34"/>
      <c r="B1311" s="35"/>
      <c r="C1311" s="36"/>
      <c r="D1311" s="36"/>
    </row>
    <row r="1312" spans="1:4" ht="15" customHeight="1">
      <c r="A1312" s="34"/>
      <c r="B1312" s="35"/>
      <c r="C1312" s="36"/>
      <c r="D1312" s="36"/>
    </row>
    <row r="1313" spans="1:4" ht="15" customHeight="1">
      <c r="A1313" s="34"/>
      <c r="B1313" s="35"/>
      <c r="C1313" s="36"/>
      <c r="D1313" s="36"/>
    </row>
    <row r="1314" spans="1:4" ht="15" customHeight="1">
      <c r="A1314" s="34"/>
      <c r="B1314" s="35"/>
      <c r="C1314" s="36"/>
      <c r="D1314" s="36"/>
    </row>
    <row r="1315" spans="1:4" ht="15" customHeight="1">
      <c r="A1315" s="34"/>
      <c r="B1315" s="35"/>
      <c r="C1315" s="36"/>
      <c r="D1315" s="36"/>
    </row>
    <row r="1316" spans="1:4" ht="15" customHeight="1">
      <c r="A1316" s="34"/>
      <c r="B1316" s="35"/>
      <c r="C1316" s="36"/>
      <c r="D1316" s="36"/>
    </row>
    <row r="1317" spans="1:4" ht="15" customHeight="1">
      <c r="A1317" s="34"/>
      <c r="B1317" s="35"/>
      <c r="C1317" s="36"/>
      <c r="D1317" s="36"/>
    </row>
    <row r="1318" spans="1:4" ht="15" customHeight="1">
      <c r="A1318" s="34"/>
      <c r="B1318" s="35"/>
      <c r="C1318" s="36"/>
      <c r="D1318" s="36"/>
    </row>
    <row r="1319" spans="1:4" ht="15" customHeight="1">
      <c r="A1319" s="34"/>
      <c r="B1319" s="35"/>
      <c r="C1319" s="36"/>
      <c r="D1319" s="36"/>
    </row>
    <row r="1320" spans="1:4" ht="15" customHeight="1">
      <c r="A1320" s="34"/>
      <c r="B1320" s="35"/>
      <c r="C1320" s="36"/>
      <c r="D1320" s="36"/>
    </row>
    <row r="1321" spans="1:4" ht="15" customHeight="1">
      <c r="A1321" s="34"/>
      <c r="B1321" s="35"/>
      <c r="C1321" s="36"/>
      <c r="D1321" s="36"/>
    </row>
    <row r="1322" spans="1:4" ht="15" customHeight="1">
      <c r="A1322" s="34"/>
      <c r="B1322" s="35"/>
      <c r="C1322" s="36"/>
      <c r="D1322" s="36"/>
    </row>
    <row r="1323" spans="1:4" ht="15" customHeight="1">
      <c r="A1323" s="34"/>
      <c r="B1323" s="35"/>
      <c r="C1323" s="36"/>
      <c r="D1323" s="36"/>
    </row>
    <row r="1324" spans="1:4" ht="15" customHeight="1">
      <c r="A1324" s="34"/>
      <c r="B1324" s="35"/>
      <c r="C1324" s="36"/>
      <c r="D1324" s="36"/>
    </row>
    <row r="1325" spans="1:4" ht="15" customHeight="1">
      <c r="A1325" s="34"/>
      <c r="B1325" s="35"/>
      <c r="C1325" s="36"/>
      <c r="D1325" s="36"/>
    </row>
    <row r="1326" spans="1:4" ht="15" customHeight="1">
      <c r="A1326" s="34"/>
      <c r="B1326" s="35"/>
      <c r="C1326" s="36"/>
      <c r="D1326" s="36"/>
    </row>
    <row r="1327" spans="1:4" ht="15" customHeight="1">
      <c r="A1327" s="34"/>
      <c r="B1327" s="35"/>
      <c r="C1327" s="36"/>
      <c r="D1327" s="36"/>
    </row>
    <row r="1328" spans="1:4" ht="15" customHeight="1">
      <c r="A1328" s="34"/>
      <c r="B1328" s="35"/>
      <c r="C1328" s="36"/>
      <c r="D1328" s="36"/>
    </row>
    <row r="1329" spans="1:4" ht="15" customHeight="1">
      <c r="A1329" s="34"/>
      <c r="B1329" s="35"/>
      <c r="C1329" s="36"/>
      <c r="D1329" s="36"/>
    </row>
    <row r="1330" spans="1:4" ht="15" customHeight="1">
      <c r="A1330" s="34"/>
      <c r="B1330" s="35"/>
      <c r="C1330" s="36"/>
      <c r="D1330" s="36"/>
    </row>
    <row r="1331" spans="1:4" ht="15" customHeight="1">
      <c r="A1331" s="34"/>
      <c r="B1331" s="35"/>
      <c r="C1331" s="36"/>
      <c r="D1331" s="36"/>
    </row>
    <row r="1332" spans="1:4" ht="15" customHeight="1">
      <c r="A1332" s="34"/>
      <c r="B1332" s="35"/>
      <c r="C1332" s="36"/>
      <c r="D1332" s="36"/>
    </row>
    <row r="1333" spans="1:4" ht="15" customHeight="1">
      <c r="A1333" s="34"/>
      <c r="B1333" s="35"/>
      <c r="C1333" s="36"/>
      <c r="D1333" s="36"/>
    </row>
    <row r="1334" spans="1:4" ht="15" customHeight="1">
      <c r="A1334" s="34"/>
      <c r="B1334" s="35"/>
      <c r="C1334" s="36"/>
      <c r="D1334" s="36"/>
    </row>
    <row r="1335" spans="1:4" ht="15" customHeight="1">
      <c r="A1335" s="34"/>
      <c r="B1335" s="35"/>
      <c r="C1335" s="36"/>
      <c r="D1335" s="36"/>
    </row>
    <row r="1336" spans="1:4" ht="15" customHeight="1">
      <c r="A1336" s="34"/>
      <c r="B1336" s="35"/>
      <c r="C1336" s="36"/>
      <c r="D1336" s="36"/>
    </row>
    <row r="1337" spans="1:4" ht="15" customHeight="1">
      <c r="A1337" s="34"/>
      <c r="B1337" s="35"/>
      <c r="C1337" s="36"/>
      <c r="D1337" s="36"/>
    </row>
    <row r="1338" spans="1:4" ht="15" customHeight="1">
      <c r="A1338" s="34"/>
      <c r="B1338" s="35"/>
      <c r="C1338" s="36"/>
      <c r="D1338" s="36"/>
    </row>
    <row r="1339" spans="1:4" ht="15" customHeight="1">
      <c r="A1339" s="34"/>
      <c r="B1339" s="35"/>
      <c r="C1339" s="36"/>
      <c r="D1339" s="36"/>
    </row>
    <row r="1340" spans="1:4" ht="15" customHeight="1">
      <c r="A1340" s="34"/>
      <c r="B1340" s="35"/>
      <c r="C1340" s="36"/>
      <c r="D1340" s="36"/>
    </row>
    <row r="1341" spans="1:4" ht="15" customHeight="1">
      <c r="A1341" s="34"/>
      <c r="B1341" s="35"/>
      <c r="C1341" s="36"/>
      <c r="D1341" s="36"/>
    </row>
    <row r="1342" spans="1:4" ht="15" customHeight="1">
      <c r="A1342" s="34"/>
      <c r="B1342" s="35"/>
      <c r="C1342" s="36"/>
      <c r="D1342" s="36"/>
    </row>
    <row r="1343" spans="1:4" ht="15" customHeight="1">
      <c r="A1343" s="34"/>
      <c r="B1343" s="35"/>
      <c r="C1343" s="36"/>
      <c r="D1343" s="36"/>
    </row>
    <row r="1344" spans="1:4" ht="15" customHeight="1">
      <c r="A1344" s="34"/>
      <c r="B1344" s="35"/>
      <c r="C1344" s="36"/>
      <c r="D1344" s="36"/>
    </row>
    <row r="1345" spans="1:4" ht="15" customHeight="1">
      <c r="A1345" s="34"/>
      <c r="B1345" s="35"/>
      <c r="C1345" s="36"/>
      <c r="D1345" s="36"/>
    </row>
    <row r="1346" spans="1:4" ht="15" customHeight="1">
      <c r="A1346" s="34"/>
      <c r="B1346" s="35"/>
      <c r="C1346" s="36"/>
      <c r="D1346" s="36"/>
    </row>
    <row r="1347" spans="1:4" ht="15" customHeight="1">
      <c r="A1347" s="34"/>
      <c r="B1347" s="35"/>
      <c r="C1347" s="36"/>
      <c r="D1347" s="36"/>
    </row>
    <row r="1348" spans="1:4" ht="15" customHeight="1">
      <c r="A1348" s="34"/>
      <c r="B1348" s="35"/>
      <c r="C1348" s="36"/>
      <c r="D1348" s="36"/>
    </row>
    <row r="1349" spans="1:4" ht="15" customHeight="1">
      <c r="A1349" s="34"/>
      <c r="B1349" s="35"/>
      <c r="C1349" s="36"/>
      <c r="D1349" s="36"/>
    </row>
    <row r="1350" spans="1:4" ht="15" customHeight="1">
      <c r="A1350" s="34"/>
      <c r="B1350" s="35"/>
      <c r="C1350" s="36"/>
      <c r="D1350" s="36"/>
    </row>
    <row r="1351" spans="1:4" ht="15" customHeight="1">
      <c r="A1351" s="34"/>
      <c r="B1351" s="35"/>
      <c r="C1351" s="36"/>
      <c r="D1351" s="36"/>
    </row>
    <row r="1352" spans="1:4" ht="15" customHeight="1">
      <c r="A1352" s="34"/>
      <c r="B1352" s="35"/>
      <c r="C1352" s="36"/>
      <c r="D1352" s="36"/>
    </row>
    <row r="1353" spans="1:4" ht="15" customHeight="1">
      <c r="A1353" s="34"/>
      <c r="B1353" s="35"/>
      <c r="C1353" s="36"/>
      <c r="D1353" s="36"/>
    </row>
    <row r="1354" spans="1:4" ht="15" customHeight="1">
      <c r="A1354" s="34"/>
      <c r="B1354" s="35"/>
      <c r="C1354" s="36"/>
      <c r="D1354" s="36"/>
    </row>
    <row r="1355" spans="1:4" ht="15" customHeight="1">
      <c r="A1355" s="34"/>
      <c r="B1355" s="35"/>
      <c r="C1355" s="36"/>
      <c r="D1355" s="36"/>
    </row>
    <row r="1356" spans="1:4" ht="15" customHeight="1">
      <c r="A1356" s="34"/>
      <c r="B1356" s="35"/>
      <c r="C1356" s="36"/>
      <c r="D1356" s="36"/>
    </row>
    <row r="1357" spans="1:4" ht="15" customHeight="1">
      <c r="A1357" s="34"/>
      <c r="B1357" s="35"/>
      <c r="C1357" s="36"/>
      <c r="D1357" s="36"/>
    </row>
    <row r="1358" spans="1:4" ht="15" customHeight="1">
      <c r="A1358" s="34"/>
      <c r="B1358" s="35"/>
      <c r="C1358" s="36"/>
      <c r="D1358" s="36"/>
    </row>
    <row r="1359" spans="1:4" ht="15" customHeight="1">
      <c r="A1359" s="34"/>
      <c r="B1359" s="35"/>
      <c r="C1359" s="36"/>
      <c r="D1359" s="36"/>
    </row>
    <row r="1360" spans="1:4" ht="15" customHeight="1">
      <c r="A1360" s="34"/>
      <c r="B1360" s="35"/>
      <c r="C1360" s="36"/>
      <c r="D1360" s="36"/>
    </row>
    <row r="1361" spans="1:4" ht="15" customHeight="1">
      <c r="A1361" s="34"/>
      <c r="B1361" s="35"/>
      <c r="C1361" s="36"/>
      <c r="D1361" s="36"/>
    </row>
    <row r="1362" spans="1:4" ht="15" customHeight="1">
      <c r="A1362" s="34"/>
      <c r="B1362" s="35"/>
      <c r="C1362" s="36"/>
      <c r="D1362" s="36"/>
    </row>
    <row r="1363" spans="1:4" ht="15" customHeight="1">
      <c r="A1363" s="34"/>
      <c r="B1363" s="35"/>
      <c r="C1363" s="36"/>
      <c r="D1363" s="36"/>
    </row>
    <row r="1364" spans="1:4" ht="15" customHeight="1">
      <c r="A1364" s="34"/>
      <c r="B1364" s="35"/>
      <c r="C1364" s="36"/>
      <c r="D1364" s="36"/>
    </row>
    <row r="1365" spans="1:4" ht="15" customHeight="1">
      <c r="A1365" s="34"/>
      <c r="B1365" s="35"/>
      <c r="C1365" s="36"/>
      <c r="D1365" s="36"/>
    </row>
    <row r="1366" spans="1:4" ht="15" customHeight="1">
      <c r="A1366" s="34"/>
      <c r="B1366" s="35"/>
      <c r="C1366" s="36"/>
      <c r="D1366" s="36"/>
    </row>
    <row r="1367" spans="1:4" ht="15" customHeight="1">
      <c r="A1367" s="34"/>
      <c r="B1367" s="35"/>
      <c r="C1367" s="36"/>
      <c r="D1367" s="36"/>
    </row>
    <row r="1368" spans="1:4" ht="15" customHeight="1">
      <c r="A1368" s="34"/>
      <c r="B1368" s="35"/>
      <c r="C1368" s="36"/>
      <c r="D1368" s="36"/>
    </row>
    <row r="1369" spans="1:4" ht="15" customHeight="1">
      <c r="A1369" s="34"/>
      <c r="B1369" s="35"/>
      <c r="C1369" s="36"/>
      <c r="D1369" s="36"/>
    </row>
    <row r="1370" spans="1:4" ht="15" customHeight="1">
      <c r="A1370" s="34"/>
      <c r="B1370" s="35"/>
      <c r="C1370" s="36"/>
      <c r="D1370" s="36"/>
    </row>
    <row r="1371" spans="1:4" ht="15" customHeight="1">
      <c r="A1371" s="34"/>
      <c r="B1371" s="35"/>
      <c r="C1371" s="36"/>
      <c r="D1371" s="36"/>
    </row>
    <row r="1372" spans="1:4" ht="15" customHeight="1">
      <c r="A1372" s="34"/>
      <c r="B1372" s="35"/>
      <c r="C1372" s="36"/>
      <c r="D1372" s="36"/>
    </row>
    <row r="1373" spans="1:4" ht="15" customHeight="1">
      <c r="A1373" s="34"/>
      <c r="B1373" s="35"/>
      <c r="C1373" s="36"/>
      <c r="D1373" s="36"/>
    </row>
    <row r="1374" spans="1:4" ht="15" customHeight="1">
      <c r="A1374" s="34"/>
      <c r="B1374" s="35"/>
      <c r="C1374" s="36"/>
      <c r="D1374" s="36"/>
    </row>
    <row r="1375" spans="1:4" ht="15" customHeight="1">
      <c r="A1375" s="34"/>
      <c r="B1375" s="35"/>
      <c r="C1375" s="36"/>
      <c r="D1375" s="36"/>
    </row>
    <row r="1376" spans="1:4" ht="15" customHeight="1">
      <c r="A1376" s="34"/>
      <c r="B1376" s="35"/>
      <c r="C1376" s="36"/>
      <c r="D1376" s="36"/>
    </row>
    <row r="1377" spans="1:4" ht="15" customHeight="1">
      <c r="A1377" s="34"/>
      <c r="B1377" s="35"/>
      <c r="C1377" s="36"/>
      <c r="D1377" s="36"/>
    </row>
    <row r="1378" spans="1:4" ht="15" customHeight="1">
      <c r="A1378" s="34"/>
      <c r="B1378" s="35"/>
      <c r="C1378" s="36"/>
      <c r="D1378" s="36"/>
    </row>
    <row r="1379" spans="1:4" ht="15" customHeight="1">
      <c r="A1379" s="34"/>
      <c r="B1379" s="35"/>
      <c r="C1379" s="36"/>
      <c r="D1379" s="36"/>
    </row>
    <row r="1380" spans="1:4" ht="15" customHeight="1">
      <c r="A1380" s="34"/>
      <c r="B1380" s="35"/>
      <c r="C1380" s="36"/>
      <c r="D1380" s="36"/>
    </row>
    <row r="1381" spans="1:4" ht="15" customHeight="1">
      <c r="A1381" s="34"/>
      <c r="B1381" s="35"/>
      <c r="C1381" s="36"/>
      <c r="D1381" s="36"/>
    </row>
    <row r="1382" spans="1:4" ht="15" customHeight="1">
      <c r="A1382" s="34"/>
      <c r="B1382" s="35"/>
      <c r="C1382" s="36"/>
      <c r="D1382" s="36"/>
    </row>
    <row r="1383" spans="1:4" ht="15" customHeight="1">
      <c r="A1383" s="34"/>
      <c r="B1383" s="35"/>
      <c r="C1383" s="36"/>
      <c r="D1383" s="36"/>
    </row>
    <row r="1384" spans="1:4" ht="15" customHeight="1">
      <c r="A1384" s="34"/>
      <c r="B1384" s="35"/>
      <c r="C1384" s="36"/>
      <c r="D1384" s="36"/>
    </row>
    <row r="1385" spans="1:4" ht="15" customHeight="1">
      <c r="A1385" s="34"/>
      <c r="B1385" s="35"/>
      <c r="C1385" s="36"/>
      <c r="D1385" s="36"/>
    </row>
    <row r="1386" spans="1:4" ht="15" customHeight="1">
      <c r="A1386" s="34"/>
      <c r="B1386" s="35"/>
      <c r="C1386" s="36"/>
      <c r="D1386" s="36"/>
    </row>
    <row r="1387" spans="1:4" ht="15" customHeight="1">
      <c r="A1387" s="34"/>
      <c r="B1387" s="35"/>
      <c r="C1387" s="36"/>
      <c r="D1387" s="36"/>
    </row>
    <row r="1388" spans="1:4" ht="15" customHeight="1">
      <c r="A1388" s="34"/>
      <c r="B1388" s="35"/>
      <c r="C1388" s="36"/>
      <c r="D1388" s="36"/>
    </row>
    <row r="1389" spans="1:4" ht="15" customHeight="1">
      <c r="A1389" s="34"/>
      <c r="B1389" s="35"/>
      <c r="C1389" s="36"/>
      <c r="D1389" s="36"/>
    </row>
    <row r="1390" spans="1:4" ht="15" customHeight="1">
      <c r="A1390" s="34"/>
      <c r="B1390" s="35"/>
      <c r="C1390" s="36"/>
      <c r="D1390" s="36"/>
    </row>
    <row r="1391" spans="1:4" ht="15" customHeight="1">
      <c r="A1391" s="34"/>
      <c r="B1391" s="35"/>
      <c r="C1391" s="36"/>
      <c r="D1391" s="36"/>
    </row>
    <row r="1392" spans="1:4" ht="15" customHeight="1">
      <c r="A1392" s="34"/>
      <c r="B1392" s="35"/>
      <c r="C1392" s="36"/>
      <c r="D1392" s="36"/>
    </row>
    <row r="1393" spans="1:4" ht="15" customHeight="1">
      <c r="A1393" s="34"/>
      <c r="B1393" s="35"/>
      <c r="C1393" s="36"/>
      <c r="D1393" s="36"/>
    </row>
    <row r="1394" spans="1:4" ht="15" customHeight="1">
      <c r="A1394" s="34"/>
      <c r="B1394" s="35"/>
      <c r="C1394" s="36"/>
      <c r="D1394" s="36"/>
    </row>
    <row r="1395" spans="1:4" ht="15" customHeight="1">
      <c r="A1395" s="34"/>
      <c r="B1395" s="35"/>
      <c r="C1395" s="36"/>
      <c r="D1395" s="36"/>
    </row>
    <row r="1396" spans="1:4" ht="15" customHeight="1">
      <c r="A1396" s="34"/>
      <c r="B1396" s="35"/>
      <c r="C1396" s="36"/>
      <c r="D1396" s="36"/>
    </row>
    <row r="1397" spans="1:4" ht="15" customHeight="1">
      <c r="A1397" s="34"/>
      <c r="B1397" s="35"/>
      <c r="C1397" s="36"/>
      <c r="D1397" s="36"/>
    </row>
    <row r="1398" spans="1:4" ht="15" customHeight="1">
      <c r="A1398" s="34"/>
      <c r="B1398" s="35"/>
      <c r="C1398" s="36"/>
      <c r="D1398" s="36"/>
    </row>
    <row r="1399" spans="1:4" ht="15" customHeight="1">
      <c r="A1399" s="34"/>
      <c r="B1399" s="35"/>
      <c r="C1399" s="36"/>
      <c r="D1399" s="36"/>
    </row>
    <row r="1400" spans="1:4" ht="15" customHeight="1">
      <c r="A1400" s="34"/>
      <c r="B1400" s="35"/>
      <c r="C1400" s="36"/>
      <c r="D1400" s="36"/>
    </row>
    <row r="1401" spans="1:4" ht="15" customHeight="1">
      <c r="A1401" s="34"/>
      <c r="B1401" s="35"/>
      <c r="C1401" s="36"/>
      <c r="D1401" s="36"/>
    </row>
    <row r="1402" spans="1:4" ht="15" customHeight="1">
      <c r="A1402" s="34"/>
      <c r="B1402" s="35"/>
      <c r="C1402" s="36"/>
      <c r="D1402" s="36"/>
    </row>
    <row r="1403" spans="1:4" ht="15" customHeight="1">
      <c r="A1403" s="34"/>
      <c r="B1403" s="35"/>
      <c r="C1403" s="36"/>
      <c r="D1403" s="36"/>
    </row>
    <row r="1404" spans="1:4" ht="15" customHeight="1">
      <c r="A1404" s="34"/>
      <c r="B1404" s="35"/>
      <c r="C1404" s="36"/>
      <c r="D1404" s="36"/>
    </row>
    <row r="1405" spans="1:4" ht="15" customHeight="1">
      <c r="A1405" s="34"/>
      <c r="B1405" s="35"/>
      <c r="C1405" s="36"/>
      <c r="D1405" s="36"/>
    </row>
    <row r="1406" spans="1:4" ht="15" customHeight="1">
      <c r="A1406" s="34"/>
      <c r="B1406" s="35"/>
      <c r="C1406" s="36"/>
      <c r="D1406" s="36"/>
    </row>
    <row r="1407" spans="1:4" ht="15" customHeight="1">
      <c r="A1407" s="34"/>
      <c r="B1407" s="35"/>
      <c r="C1407" s="36"/>
      <c r="D1407" s="36"/>
    </row>
    <row r="1408" spans="1:4" ht="15" customHeight="1">
      <c r="A1408" s="34"/>
      <c r="B1408" s="35"/>
      <c r="C1408" s="36"/>
      <c r="D1408" s="36"/>
    </row>
    <row r="1409" spans="1:4" ht="15" customHeight="1">
      <c r="A1409" s="34"/>
      <c r="B1409" s="35"/>
      <c r="C1409" s="36"/>
      <c r="D1409" s="36"/>
    </row>
    <row r="1410" spans="1:4" ht="15" customHeight="1">
      <c r="A1410" s="34"/>
      <c r="B1410" s="35"/>
      <c r="C1410" s="36"/>
      <c r="D1410" s="36"/>
    </row>
    <row r="1411" spans="1:4" ht="15" customHeight="1">
      <c r="A1411" s="34"/>
      <c r="B1411" s="35"/>
      <c r="C1411" s="36"/>
      <c r="D1411" s="36"/>
    </row>
    <row r="1412" spans="1:4" ht="15" customHeight="1">
      <c r="A1412" s="34"/>
      <c r="B1412" s="35"/>
      <c r="C1412" s="36"/>
      <c r="D1412" s="36"/>
    </row>
    <row r="1413" spans="1:4" ht="15" customHeight="1">
      <c r="A1413" s="34"/>
      <c r="B1413" s="35"/>
      <c r="C1413" s="36"/>
      <c r="D1413" s="36"/>
    </row>
    <row r="1414" spans="1:4" ht="15" customHeight="1">
      <c r="A1414" s="34"/>
      <c r="B1414" s="35"/>
      <c r="C1414" s="36"/>
      <c r="D1414" s="36"/>
    </row>
    <row r="1415" spans="1:4" ht="15" customHeight="1">
      <c r="A1415" s="34"/>
      <c r="B1415" s="35"/>
      <c r="C1415" s="36"/>
      <c r="D1415" s="36"/>
    </row>
    <row r="1416" spans="1:4" ht="15" customHeight="1">
      <c r="A1416" s="34"/>
      <c r="B1416" s="35"/>
      <c r="C1416" s="36"/>
      <c r="D1416" s="36"/>
    </row>
    <row r="1417" spans="1:4" ht="15" customHeight="1">
      <c r="A1417" s="34"/>
      <c r="B1417" s="35"/>
      <c r="C1417" s="36"/>
      <c r="D1417" s="36"/>
    </row>
    <row r="1418" spans="1:4" ht="15" customHeight="1">
      <c r="A1418" s="34"/>
      <c r="B1418" s="35"/>
      <c r="C1418" s="36"/>
      <c r="D1418" s="36"/>
    </row>
    <row r="1419" spans="1:4" ht="15" customHeight="1">
      <c r="A1419" s="34"/>
      <c r="B1419" s="35"/>
      <c r="C1419" s="36"/>
      <c r="D1419" s="36"/>
    </row>
    <row r="1420" spans="1:4" ht="15" customHeight="1">
      <c r="A1420" s="34"/>
      <c r="B1420" s="35"/>
      <c r="C1420" s="36"/>
      <c r="D1420" s="36"/>
    </row>
    <row r="1421" spans="1:4" ht="15" customHeight="1">
      <c r="A1421" s="34"/>
      <c r="B1421" s="35"/>
      <c r="C1421" s="36"/>
      <c r="D1421" s="36"/>
    </row>
    <row r="1422" spans="1:4" ht="15" customHeight="1">
      <c r="A1422" s="34"/>
      <c r="B1422" s="35"/>
      <c r="C1422" s="36"/>
      <c r="D1422" s="36"/>
    </row>
    <row r="1423" spans="1:4" ht="15" customHeight="1">
      <c r="A1423" s="34"/>
      <c r="B1423" s="35"/>
      <c r="C1423" s="36"/>
      <c r="D1423" s="36"/>
    </row>
    <row r="1424" spans="1:4" ht="15" customHeight="1">
      <c r="A1424" s="34"/>
      <c r="B1424" s="35"/>
      <c r="C1424" s="36"/>
      <c r="D1424" s="36"/>
    </row>
    <row r="1425" spans="1:4" ht="15" customHeight="1">
      <c r="A1425" s="34"/>
      <c r="B1425" s="35"/>
      <c r="C1425" s="36"/>
      <c r="D1425" s="36"/>
    </row>
    <row r="1426" spans="1:4" ht="15" customHeight="1">
      <c r="A1426" s="34"/>
      <c r="B1426" s="35"/>
      <c r="C1426" s="36"/>
      <c r="D1426" s="36"/>
    </row>
    <row r="1427" spans="1:4" ht="15" customHeight="1">
      <c r="A1427" s="34"/>
      <c r="B1427" s="35"/>
      <c r="C1427" s="36"/>
      <c r="D1427" s="36"/>
    </row>
    <row r="1428" spans="1:4" ht="15" customHeight="1">
      <c r="A1428" s="34"/>
      <c r="B1428" s="35"/>
      <c r="C1428" s="36"/>
      <c r="D1428" s="36"/>
    </row>
    <row r="1429" spans="1:4" ht="15" customHeight="1">
      <c r="A1429" s="34"/>
      <c r="B1429" s="35"/>
      <c r="C1429" s="36"/>
      <c r="D1429" s="36"/>
    </row>
    <row r="1430" spans="1:4" ht="15" customHeight="1">
      <c r="A1430" s="34"/>
      <c r="B1430" s="35"/>
      <c r="C1430" s="36"/>
      <c r="D1430" s="36"/>
    </row>
    <row r="1431" spans="1:4" ht="15" customHeight="1">
      <c r="A1431" s="34"/>
      <c r="B1431" s="35"/>
      <c r="C1431" s="36"/>
      <c r="D1431" s="36"/>
    </row>
    <row r="1432" spans="1:4" ht="15" customHeight="1">
      <c r="A1432" s="34"/>
      <c r="B1432" s="35"/>
      <c r="C1432" s="36"/>
      <c r="D1432" s="36"/>
    </row>
    <row r="1433" spans="1:4" ht="15" customHeight="1">
      <c r="A1433" s="34"/>
      <c r="B1433" s="35"/>
      <c r="C1433" s="36"/>
      <c r="D1433" s="36"/>
    </row>
    <row r="1434" spans="1:4" ht="15" customHeight="1">
      <c r="A1434" s="34"/>
      <c r="B1434" s="35"/>
      <c r="C1434" s="36"/>
      <c r="D1434" s="36"/>
    </row>
    <row r="1435" spans="1:4" ht="15" customHeight="1">
      <c r="A1435" s="34"/>
      <c r="B1435" s="35"/>
      <c r="C1435" s="36"/>
      <c r="D1435" s="36"/>
    </row>
    <row r="1436" spans="1:4" ht="15" customHeight="1">
      <c r="A1436" s="34"/>
      <c r="B1436" s="35"/>
      <c r="C1436" s="36"/>
      <c r="D1436" s="36"/>
    </row>
    <row r="1437" spans="1:4" ht="15" customHeight="1">
      <c r="A1437" s="34"/>
      <c r="B1437" s="35"/>
      <c r="C1437" s="36"/>
      <c r="D1437" s="36"/>
    </row>
    <row r="1438" spans="1:4" ht="15" customHeight="1">
      <c r="A1438" s="34"/>
      <c r="B1438" s="35"/>
      <c r="C1438" s="36"/>
      <c r="D1438" s="36"/>
    </row>
    <row r="1439" spans="1:4" ht="15" customHeight="1">
      <c r="A1439" s="34"/>
      <c r="B1439" s="35"/>
      <c r="C1439" s="36"/>
      <c r="D1439" s="36"/>
    </row>
    <row r="1440" spans="1:4" ht="15" customHeight="1">
      <c r="A1440" s="34"/>
      <c r="B1440" s="35"/>
      <c r="C1440" s="36"/>
      <c r="D1440" s="36"/>
    </row>
    <row r="1441" spans="1:4" ht="15" customHeight="1">
      <c r="A1441" s="34"/>
      <c r="B1441" s="35"/>
      <c r="C1441" s="36"/>
      <c r="D1441" s="36"/>
    </row>
    <row r="1442" spans="1:4" ht="15" customHeight="1">
      <c r="A1442" s="34"/>
      <c r="B1442" s="35"/>
      <c r="C1442" s="36"/>
      <c r="D1442" s="36"/>
    </row>
    <row r="1443" spans="1:4" ht="15" customHeight="1">
      <c r="A1443" s="34"/>
      <c r="B1443" s="35"/>
      <c r="C1443" s="36"/>
      <c r="D1443" s="36"/>
    </row>
    <row r="1444" spans="1:4" ht="15" customHeight="1">
      <c r="A1444" s="34"/>
      <c r="B1444" s="35"/>
      <c r="C1444" s="36"/>
      <c r="D1444" s="36"/>
    </row>
  </sheetData>
  <mergeCells count="205">
    <mergeCell ref="B148:C148"/>
    <mergeCell ref="A133:D133"/>
    <mergeCell ref="B134:C134"/>
    <mergeCell ref="B137:C137"/>
    <mergeCell ref="B147:C147"/>
    <mergeCell ref="B138:C138"/>
    <mergeCell ref="A140:B140"/>
    <mergeCell ref="B117:C117"/>
    <mergeCell ref="A121:B121"/>
    <mergeCell ref="A143:D143"/>
    <mergeCell ref="B144:C144"/>
    <mergeCell ref="A142:D142"/>
    <mergeCell ref="C121:D121"/>
    <mergeCell ref="B118:C118"/>
    <mergeCell ref="A120:B120"/>
    <mergeCell ref="B146:C146"/>
    <mergeCell ref="B128:C128"/>
    <mergeCell ref="A130:B130"/>
    <mergeCell ref="A131:B131"/>
    <mergeCell ref="C131:D131"/>
    <mergeCell ref="A132:D132"/>
    <mergeCell ref="B126:C126"/>
    <mergeCell ref="B127:C127"/>
    <mergeCell ref="A123:D123"/>
    <mergeCell ref="B96:C96"/>
    <mergeCell ref="B97:C97"/>
    <mergeCell ref="A82:D82"/>
    <mergeCell ref="B95:C95"/>
    <mergeCell ref="A91:B91"/>
    <mergeCell ref="C91:D91"/>
    <mergeCell ref="A92:D92"/>
    <mergeCell ref="A113:D113"/>
    <mergeCell ref="B114:C114"/>
    <mergeCell ref="A112:D112"/>
    <mergeCell ref="A100:B100"/>
    <mergeCell ref="B107:C107"/>
    <mergeCell ref="B105:C105"/>
    <mergeCell ref="B34:C34"/>
    <mergeCell ref="B38:C38"/>
    <mergeCell ref="A40:B40"/>
    <mergeCell ref="B44:C44"/>
    <mergeCell ref="A41:B41"/>
    <mergeCell ref="C41:D41"/>
    <mergeCell ref="B37:C37"/>
    <mergeCell ref="A2:C2"/>
    <mergeCell ref="A31:B31"/>
    <mergeCell ref="A30:B30"/>
    <mergeCell ref="C31:D31"/>
    <mergeCell ref="A32:D32"/>
    <mergeCell ref="A33:D33"/>
    <mergeCell ref="B35:C35"/>
    <mergeCell ref="A9:C9"/>
    <mergeCell ref="A4:C4"/>
    <mergeCell ref="A20:C20"/>
    <mergeCell ref="A27:C27"/>
    <mergeCell ref="B56:C56"/>
    <mergeCell ref="B57:C57"/>
    <mergeCell ref="B36:C36"/>
    <mergeCell ref="B45:C45"/>
    <mergeCell ref="A42:D42"/>
    <mergeCell ref="A43:D43"/>
    <mergeCell ref="B54:C54"/>
    <mergeCell ref="A52:D52"/>
    <mergeCell ref="A53:D53"/>
    <mergeCell ref="A50:B50"/>
    <mergeCell ref="A51:B51"/>
    <mergeCell ref="B46:C46"/>
    <mergeCell ref="B47:C47"/>
    <mergeCell ref="B55:C55"/>
    <mergeCell ref="C51:D51"/>
    <mergeCell ref="B48:C48"/>
    <mergeCell ref="B125:C125"/>
    <mergeCell ref="B108:C108"/>
    <mergeCell ref="A111:B111"/>
    <mergeCell ref="C111:D111"/>
    <mergeCell ref="B106:C106"/>
    <mergeCell ref="A101:B101"/>
    <mergeCell ref="C101:D101"/>
    <mergeCell ref="A103:D103"/>
    <mergeCell ref="B104:C104"/>
    <mergeCell ref="A102:D102"/>
    <mergeCell ref="A110:B110"/>
    <mergeCell ref="B115:C115"/>
    <mergeCell ref="A122:D122"/>
    <mergeCell ref="B116:C116"/>
    <mergeCell ref="B124:C124"/>
    <mergeCell ref="B176:C176"/>
    <mergeCell ref="B177:C177"/>
    <mergeCell ref="B167:C167"/>
    <mergeCell ref="B175:C175"/>
    <mergeCell ref="B168:C168"/>
    <mergeCell ref="A173:D173"/>
    <mergeCell ref="B174:C174"/>
    <mergeCell ref="B166:C166"/>
    <mergeCell ref="C161:D161"/>
    <mergeCell ref="A170:B170"/>
    <mergeCell ref="A171:B171"/>
    <mergeCell ref="C171:D171"/>
    <mergeCell ref="A172:D172"/>
    <mergeCell ref="A161:B161"/>
    <mergeCell ref="A193:D193"/>
    <mergeCell ref="B194:C194"/>
    <mergeCell ref="A192:D192"/>
    <mergeCell ref="A190:B190"/>
    <mergeCell ref="B188:C188"/>
    <mergeCell ref="A181:B181"/>
    <mergeCell ref="C181:D181"/>
    <mergeCell ref="A180:B180"/>
    <mergeCell ref="B178:C178"/>
    <mergeCell ref="B58:C58"/>
    <mergeCell ref="A60:B60"/>
    <mergeCell ref="A61:B61"/>
    <mergeCell ref="C61:D61"/>
    <mergeCell ref="A62:D62"/>
    <mergeCell ref="A63:D63"/>
    <mergeCell ref="B65:C65"/>
    <mergeCell ref="B64:C64"/>
    <mergeCell ref="B156:C156"/>
    <mergeCell ref="B66:C66"/>
    <mergeCell ref="B67:C67"/>
    <mergeCell ref="A71:B71"/>
    <mergeCell ref="C71:D71"/>
    <mergeCell ref="A72:D72"/>
    <mergeCell ref="B98:C98"/>
    <mergeCell ref="A83:D83"/>
    <mergeCell ref="A70:B70"/>
    <mergeCell ref="A73:D73"/>
    <mergeCell ref="B74:C74"/>
    <mergeCell ref="A81:B81"/>
    <mergeCell ref="C81:D81"/>
    <mergeCell ref="B77:C77"/>
    <mergeCell ref="B78:C78"/>
    <mergeCell ref="B75:C75"/>
    <mergeCell ref="B218:C218"/>
    <mergeCell ref="B215:C215"/>
    <mergeCell ref="A151:B151"/>
    <mergeCell ref="C151:D151"/>
    <mergeCell ref="A152:D152"/>
    <mergeCell ref="A153:D153"/>
    <mergeCell ref="B155:C155"/>
    <mergeCell ref="B198:C198"/>
    <mergeCell ref="B216:C216"/>
    <mergeCell ref="B217:C217"/>
    <mergeCell ref="C211:D211"/>
    <mergeCell ref="B207:C207"/>
    <mergeCell ref="B208:C208"/>
    <mergeCell ref="A211:B211"/>
    <mergeCell ref="B206:C206"/>
    <mergeCell ref="B204:C204"/>
    <mergeCell ref="B186:C186"/>
    <mergeCell ref="A201:B201"/>
    <mergeCell ref="C201:D201"/>
    <mergeCell ref="A202:D202"/>
    <mergeCell ref="A203:D203"/>
    <mergeCell ref="B196:C196"/>
    <mergeCell ref="B197:C197"/>
    <mergeCell ref="B184:C184"/>
    <mergeCell ref="B68:C68"/>
    <mergeCell ref="B87:C87"/>
    <mergeCell ref="B84:C84"/>
    <mergeCell ref="B88:C88"/>
    <mergeCell ref="B86:C86"/>
    <mergeCell ref="B76:C76"/>
    <mergeCell ref="B224:C224"/>
    <mergeCell ref="B225:C225"/>
    <mergeCell ref="B226:C226"/>
    <mergeCell ref="B165:C165"/>
    <mergeCell ref="B154:C154"/>
    <mergeCell ref="A93:D93"/>
    <mergeCell ref="B94:C94"/>
    <mergeCell ref="A90:B90"/>
    <mergeCell ref="A160:B160"/>
    <mergeCell ref="A163:D163"/>
    <mergeCell ref="B164:C164"/>
    <mergeCell ref="C141:D141"/>
    <mergeCell ref="A141:B141"/>
    <mergeCell ref="B145:C145"/>
    <mergeCell ref="B157:C157"/>
    <mergeCell ref="A162:D162"/>
    <mergeCell ref="B158:C158"/>
    <mergeCell ref="A80:B80"/>
    <mergeCell ref="B227:C227"/>
    <mergeCell ref="B228:C228"/>
    <mergeCell ref="A150:B150"/>
    <mergeCell ref="B136:C136"/>
    <mergeCell ref="B135:C135"/>
    <mergeCell ref="B85:C85"/>
    <mergeCell ref="A220:B220"/>
    <mergeCell ref="A221:B221"/>
    <mergeCell ref="C221:D221"/>
    <mergeCell ref="A222:D222"/>
    <mergeCell ref="A223:D223"/>
    <mergeCell ref="A210:B210"/>
    <mergeCell ref="B205:C205"/>
    <mergeCell ref="A213:D213"/>
    <mergeCell ref="B214:C214"/>
    <mergeCell ref="A212:D212"/>
    <mergeCell ref="A200:B200"/>
    <mergeCell ref="A182:D182"/>
    <mergeCell ref="A191:B191"/>
    <mergeCell ref="C191:D191"/>
    <mergeCell ref="B195:C195"/>
    <mergeCell ref="B185:C185"/>
    <mergeCell ref="B187:C187"/>
    <mergeCell ref="A183:D183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2"/>
  <sheetViews>
    <sheetView zoomScale="70" zoomScaleNormal="70" workbookViewId="0">
      <selection activeCell="I34" sqref="I34"/>
    </sheetView>
  </sheetViews>
  <sheetFormatPr defaultRowHeight="12.75"/>
  <cols>
    <col min="1" max="1" width="5.5703125" style="11" customWidth="1"/>
    <col min="2" max="2" width="50.7109375" style="12" customWidth="1"/>
    <col min="3" max="3" width="24.28515625" style="13" customWidth="1"/>
    <col min="4" max="4" width="19.42578125" style="14" bestFit="1" customWidth="1"/>
    <col min="5" max="16384" width="9.140625" style="1"/>
  </cols>
  <sheetData>
    <row r="2" spans="1:4">
      <c r="A2" s="15" t="s">
        <v>4</v>
      </c>
      <c r="B2" s="15" t="s">
        <v>13</v>
      </c>
      <c r="C2" s="16" t="s">
        <v>14</v>
      </c>
    </row>
    <row r="3" spans="1:4">
      <c r="A3" s="17">
        <v>1</v>
      </c>
      <c r="B3" s="18" t="s">
        <v>23</v>
      </c>
      <c r="C3" s="284">
        <f>D15+D23+D31+D39+D47+D55+D63+D71+D79+D87+D95+D103+D111+D119+D127+D135+D143+D151+D159+D167</f>
        <v>3825726.04</v>
      </c>
    </row>
    <row r="4" spans="1:4">
      <c r="A4" s="17">
        <v>2</v>
      </c>
      <c r="B4" s="19" t="s">
        <v>24</v>
      </c>
      <c r="C4" s="284">
        <f>D16+D24+D32+D40+D48+D56+D64+D72+D80+D88+D96+D104+D112+D120+D128+D136+D144+D152+D160+D168</f>
        <v>1244483.5000000002</v>
      </c>
    </row>
    <row r="5" spans="1:4">
      <c r="A5" s="463" t="s">
        <v>73</v>
      </c>
      <c r="B5" s="464"/>
      <c r="C5" s="465"/>
    </row>
    <row r="6" spans="1:4">
      <c r="A6" s="17">
        <v>5</v>
      </c>
      <c r="B6" s="18" t="s">
        <v>20</v>
      </c>
      <c r="C6" s="20">
        <v>20000</v>
      </c>
    </row>
    <row r="7" spans="1:4">
      <c r="A7" s="17">
        <v>6</v>
      </c>
      <c r="B7" s="18" t="s">
        <v>68</v>
      </c>
      <c r="C7" s="20">
        <v>100000</v>
      </c>
    </row>
    <row r="8" spans="1:4">
      <c r="A8" s="17">
        <v>7</v>
      </c>
      <c r="B8" s="19" t="s">
        <v>16</v>
      </c>
      <c r="C8" s="20">
        <v>50000</v>
      </c>
    </row>
    <row r="10" spans="1:4" ht="15.75" customHeight="1">
      <c r="A10" s="411" t="s">
        <v>19</v>
      </c>
      <c r="B10" s="412"/>
      <c r="C10" s="65" t="s">
        <v>9</v>
      </c>
      <c r="D10" s="66">
        <f>'1- Jednostki Zmiana'!D2</f>
        <v>291019672</v>
      </c>
    </row>
    <row r="11" spans="1:4" ht="15.75" customHeight="1">
      <c r="A11" s="444" t="str">
        <f>'1- Jednostki Zmiana'!B2</f>
        <v>Starostwo Powiatowe</v>
      </c>
      <c r="B11" s="445"/>
      <c r="C11" s="458" t="str">
        <f>'1- Jednostki Zmiana'!C2</f>
        <v>ul. Dr. W. Borkowskiego 4, 27-200 Starachowice</v>
      </c>
      <c r="D11" s="447"/>
    </row>
    <row r="12" spans="1:4" ht="15" customHeight="1">
      <c r="A12" s="461" t="s">
        <v>10</v>
      </c>
      <c r="B12" s="462"/>
      <c r="C12" s="462"/>
      <c r="D12" s="457"/>
    </row>
    <row r="13" spans="1:4">
      <c r="A13" s="476" t="str">
        <f>'1- Jednostki Zmiana'!E2</f>
        <v>ul.  W. Borkowskiego 4, ul. Hutnicza 14, ul. Radomska 70, Złota 6, teren Powiatu</v>
      </c>
      <c r="B13" s="477"/>
      <c r="C13" s="477"/>
      <c r="D13" s="414"/>
    </row>
    <row r="14" spans="1:4" ht="15" customHeight="1">
      <c r="A14" s="256" t="s">
        <v>5</v>
      </c>
      <c r="B14" s="456" t="s">
        <v>1</v>
      </c>
      <c r="C14" s="457"/>
      <c r="D14" s="67" t="s">
        <v>2</v>
      </c>
    </row>
    <row r="15" spans="1:4" ht="15" customHeight="1">
      <c r="A15" s="9">
        <v>1</v>
      </c>
      <c r="B15" s="453" t="str">
        <f>B3</f>
        <v>Sprzęt stacjonarny</v>
      </c>
      <c r="C15" s="447"/>
      <c r="D15" s="56">
        <f>1288639.86</f>
        <v>1288639.8600000001</v>
      </c>
    </row>
    <row r="16" spans="1:4" ht="15" customHeight="1">
      <c r="A16" s="9">
        <v>2</v>
      </c>
      <c r="B16" s="453" t="str">
        <f>B4</f>
        <v>Sprzęt przenośny</v>
      </c>
      <c r="C16" s="447"/>
      <c r="D16" s="56">
        <v>79496.08</v>
      </c>
    </row>
    <row r="17" spans="1:4">
      <c r="A17" s="45"/>
      <c r="B17" s="46"/>
      <c r="C17" s="59"/>
      <c r="D17" s="47"/>
    </row>
    <row r="18" spans="1:4" ht="15.75" customHeight="1">
      <c r="A18" s="459" t="s">
        <v>19</v>
      </c>
      <c r="B18" s="460"/>
      <c r="C18" s="68" t="s">
        <v>9</v>
      </c>
      <c r="D18" s="66">
        <f>'1- Jednostki Zmiana'!D3</f>
        <v>292447571</v>
      </c>
    </row>
    <row r="19" spans="1:4" ht="15.75" customHeight="1">
      <c r="A19" s="466" t="str">
        <f>'1- Jednostki Zmiana'!B3</f>
        <v>Centrum Kształcenia Zawodowego</v>
      </c>
      <c r="B19" s="445"/>
      <c r="C19" s="458" t="str">
        <f>'1- Jednostki Zmiana'!C3</f>
        <v>ul. Wł. Rogowskiego 14, 27-200 Starachowice</v>
      </c>
      <c r="D19" s="447"/>
    </row>
    <row r="20" spans="1:4" ht="15" customHeight="1">
      <c r="A20" s="461" t="s">
        <v>10</v>
      </c>
      <c r="B20" s="462"/>
      <c r="C20" s="462"/>
      <c r="D20" s="457"/>
    </row>
    <row r="21" spans="1:4">
      <c r="A21" s="458" t="str">
        <f>'1- Jednostki Zmiana'!E3</f>
        <v>ul. Wł. Rogowskiego 14, ul. I-go Maja 4, 27-200 Starachowice</v>
      </c>
      <c r="B21" s="458"/>
      <c r="C21" s="458"/>
      <c r="D21" s="453"/>
    </row>
    <row r="22" spans="1:4" ht="15" customHeight="1">
      <c r="A22" s="256" t="s">
        <v>5</v>
      </c>
      <c r="B22" s="456" t="s">
        <v>1</v>
      </c>
      <c r="C22" s="457"/>
      <c r="D22" s="67" t="s">
        <v>2</v>
      </c>
    </row>
    <row r="23" spans="1:4" ht="15" customHeight="1">
      <c r="A23" s="9">
        <v>1</v>
      </c>
      <c r="B23" s="453" t="str">
        <f>B3</f>
        <v>Sprzęt stacjonarny</v>
      </c>
      <c r="C23" s="447"/>
      <c r="D23" s="56">
        <f>219461.5+24918.48+60135.69+26554.38</f>
        <v>331070.05000000005</v>
      </c>
    </row>
    <row r="24" spans="1:4" ht="15" customHeight="1">
      <c r="A24" s="9">
        <v>2</v>
      </c>
      <c r="B24" s="453" t="str">
        <f>B4</f>
        <v>Sprzęt przenośny</v>
      </c>
      <c r="C24" s="447"/>
      <c r="D24" s="56">
        <v>127566.41</v>
      </c>
    </row>
    <row r="25" spans="1:4">
      <c r="A25" s="45"/>
      <c r="B25" s="46"/>
      <c r="C25" s="59"/>
      <c r="D25" s="47"/>
    </row>
    <row r="26" spans="1:4" ht="15.75" customHeight="1">
      <c r="A26" s="411" t="s">
        <v>19</v>
      </c>
      <c r="B26" s="412"/>
      <c r="C26" s="65" t="s">
        <v>9</v>
      </c>
      <c r="D26" s="66">
        <f>'1- Jednostki Zmiana'!D4</f>
        <v>308850</v>
      </c>
    </row>
    <row r="27" spans="1:4" ht="15.75" customHeight="1">
      <c r="A27" s="466" t="str">
        <f>'1- Jednostki Zmiana'!B4</f>
        <v>Dom Pomocy Społecznej</v>
      </c>
      <c r="B27" s="445"/>
      <c r="C27" s="458" t="str">
        <f>'1- Jednostki Zmiana'!C4</f>
        <v>ul. Bema 26, 27-200 Starachowice</v>
      </c>
      <c r="D27" s="447"/>
    </row>
    <row r="28" spans="1:4" ht="15" customHeight="1">
      <c r="A28" s="461" t="s">
        <v>10</v>
      </c>
      <c r="B28" s="462"/>
      <c r="C28" s="462"/>
      <c r="D28" s="457"/>
    </row>
    <row r="29" spans="1:4">
      <c r="A29" s="427" t="str">
        <f>'1- Jednostki Zmiana'!E4</f>
        <v>ul. Bema 26, 27-200 Starachowice</v>
      </c>
      <c r="B29" s="420"/>
      <c r="C29" s="420"/>
      <c r="D29" s="410"/>
    </row>
    <row r="30" spans="1:4" ht="15" customHeight="1">
      <c r="A30" s="256" t="s">
        <v>5</v>
      </c>
      <c r="B30" s="456" t="s">
        <v>1</v>
      </c>
      <c r="C30" s="457"/>
      <c r="D30" s="67" t="s">
        <v>2</v>
      </c>
    </row>
    <row r="31" spans="1:4" ht="15" customHeight="1">
      <c r="A31" s="9">
        <v>1</v>
      </c>
      <c r="B31" s="453" t="str">
        <f>B3</f>
        <v>Sprzęt stacjonarny</v>
      </c>
      <c r="C31" s="447"/>
      <c r="D31" s="56">
        <f>219367.94</f>
        <v>219367.94</v>
      </c>
    </row>
    <row r="32" spans="1:4" ht="15" customHeight="1">
      <c r="A32" s="9">
        <v>2</v>
      </c>
      <c r="B32" s="453" t="str">
        <f>B4</f>
        <v>Sprzęt przenośny</v>
      </c>
      <c r="C32" s="447"/>
      <c r="D32" s="56">
        <v>4566.66</v>
      </c>
    </row>
    <row r="33" spans="1:4">
      <c r="A33" s="45"/>
      <c r="B33" s="46"/>
      <c r="C33" s="59"/>
      <c r="D33" s="60"/>
    </row>
    <row r="34" spans="1:4" ht="15.75" customHeight="1">
      <c r="A34" s="485" t="s">
        <v>19</v>
      </c>
      <c r="B34" s="486"/>
      <c r="C34" s="69" t="s">
        <v>9</v>
      </c>
      <c r="D34" s="66">
        <f>'1- Jednostki Zmiana'!D5</f>
        <v>291538923</v>
      </c>
    </row>
    <row r="35" spans="1:4" ht="15.75" customHeight="1">
      <c r="A35" s="480" t="str">
        <f>'1- Jednostki Zmiana'!B5</f>
        <v>Dom Pomocy Społecznej im. Sue Ryder w Kałkowie - Godowie</v>
      </c>
      <c r="B35" s="481"/>
      <c r="C35" s="487" t="str">
        <f>'1- Jednostki Zmiana'!C5</f>
        <v>Godów 88, 27- 225 Pawłów</v>
      </c>
      <c r="D35" s="488"/>
    </row>
    <row r="36" spans="1:4" ht="15" customHeight="1">
      <c r="A36" s="472" t="s">
        <v>10</v>
      </c>
      <c r="B36" s="473"/>
      <c r="C36" s="473"/>
      <c r="D36" s="474"/>
    </row>
    <row r="37" spans="1:4">
      <c r="A37" s="469" t="str">
        <f>'1- Jednostki Zmiana'!E5</f>
        <v>Godów 88, 27- 225 Pawłów</v>
      </c>
      <c r="B37" s="470"/>
      <c r="C37" s="470"/>
      <c r="D37" s="471"/>
    </row>
    <row r="38" spans="1:4" ht="15" customHeight="1">
      <c r="A38" s="256" t="s">
        <v>5</v>
      </c>
      <c r="B38" s="456" t="s">
        <v>1</v>
      </c>
      <c r="C38" s="457"/>
      <c r="D38" s="67" t="s">
        <v>2</v>
      </c>
    </row>
    <row r="39" spans="1:4" ht="15" customHeight="1">
      <c r="A39" s="9">
        <v>1</v>
      </c>
      <c r="B39" s="453" t="str">
        <f>B3</f>
        <v>Sprzęt stacjonarny</v>
      </c>
      <c r="C39" s="447"/>
      <c r="D39" s="56">
        <f>63074</f>
        <v>63074</v>
      </c>
    </row>
    <row r="40" spans="1:4" ht="15" customHeight="1">
      <c r="A40" s="9">
        <v>2</v>
      </c>
      <c r="B40" s="453" t="str">
        <f>B4</f>
        <v>Sprzęt przenośny</v>
      </c>
      <c r="C40" s="447"/>
      <c r="D40" s="56">
        <f>7541.69</f>
        <v>7541.69</v>
      </c>
    </row>
    <row r="42" spans="1:4" ht="15.75" customHeight="1">
      <c r="A42" s="411" t="s">
        <v>19</v>
      </c>
      <c r="B42" s="412"/>
      <c r="C42" s="65" t="s">
        <v>9</v>
      </c>
      <c r="D42" s="66">
        <f>'1- Jednostki Zmiana'!D6</f>
        <v>292443509</v>
      </c>
    </row>
    <row r="43" spans="1:4" ht="30.75" customHeight="1">
      <c r="A43" s="466" t="str">
        <f>'1- Jednostki Zmiana'!B6</f>
        <v>I Liceum Ogólnokształcące im. Tadeusza Kościuszki</v>
      </c>
      <c r="B43" s="445"/>
      <c r="C43" s="458" t="str">
        <f>'1- Jednostki Zmiana'!C6</f>
        <v>ul. Radomska 37, 27-200 Starachowice</v>
      </c>
      <c r="D43" s="447"/>
    </row>
    <row r="44" spans="1:4" ht="15" customHeight="1">
      <c r="A44" s="461" t="s">
        <v>10</v>
      </c>
      <c r="B44" s="462"/>
      <c r="C44" s="462"/>
      <c r="D44" s="457"/>
    </row>
    <row r="45" spans="1:4">
      <c r="A45" s="427" t="str">
        <f>'1- Jednostki Zmiana'!E6</f>
        <v>ul. Radomska 37, 27-200 Starachowice</v>
      </c>
      <c r="B45" s="420"/>
      <c r="C45" s="420"/>
      <c r="D45" s="410"/>
    </row>
    <row r="46" spans="1:4" ht="15" customHeight="1">
      <c r="A46" s="256" t="s">
        <v>5</v>
      </c>
      <c r="B46" s="456" t="s">
        <v>1</v>
      </c>
      <c r="C46" s="457"/>
      <c r="D46" s="70" t="s">
        <v>2</v>
      </c>
    </row>
    <row r="47" spans="1:4" ht="15" customHeight="1">
      <c r="A47" s="9">
        <v>1</v>
      </c>
      <c r="B47" s="453" t="s">
        <v>208</v>
      </c>
      <c r="C47" s="447"/>
      <c r="D47" s="56">
        <f>165291.52</f>
        <v>165291.51999999999</v>
      </c>
    </row>
    <row r="48" spans="1:4" ht="15" customHeight="1">
      <c r="A48" s="9">
        <v>2</v>
      </c>
      <c r="B48" s="453" t="str">
        <f>B4</f>
        <v>Sprzęt przenośny</v>
      </c>
      <c r="C48" s="447"/>
      <c r="D48" s="56">
        <v>70505.990000000005</v>
      </c>
    </row>
    <row r="49" spans="1:4" ht="14.25" customHeight="1">
      <c r="A49" s="45"/>
      <c r="B49" s="46"/>
      <c r="C49" s="46"/>
      <c r="D49" s="47"/>
    </row>
    <row r="50" spans="1:4" ht="15" customHeight="1">
      <c r="A50" s="459" t="s">
        <v>19</v>
      </c>
      <c r="B50" s="460"/>
      <c r="C50" s="68" t="s">
        <v>9</v>
      </c>
      <c r="D50" s="66">
        <f>'1- Jednostki Zmiana'!D7</f>
        <v>292447393</v>
      </c>
    </row>
    <row r="51" spans="1:4" ht="30" customHeight="1">
      <c r="A51" s="466" t="str">
        <f>'1- Jednostki Zmiana'!B7</f>
        <v>II Liceum Ogólnokształcące im. Stanisława Staszica</v>
      </c>
      <c r="B51" s="445"/>
      <c r="C51" s="458" t="str">
        <f>'1- Jednostki Zmiana'!C7</f>
        <v>ul. Szkolna 12, 27-200 Starachowice</v>
      </c>
      <c r="D51" s="447"/>
    </row>
    <row r="52" spans="1:4" ht="15" customHeight="1">
      <c r="A52" s="461" t="s">
        <v>10</v>
      </c>
      <c r="B52" s="462"/>
      <c r="C52" s="462"/>
      <c r="D52" s="457"/>
    </row>
    <row r="53" spans="1:4" ht="15" customHeight="1">
      <c r="A53" s="427" t="str">
        <f>'1- Jednostki Zmiana'!E7</f>
        <v>ul. Szkolna 12, 27-200 Starachowice</v>
      </c>
      <c r="B53" s="420"/>
      <c r="C53" s="420"/>
      <c r="D53" s="410"/>
    </row>
    <row r="54" spans="1:4" s="2" customFormat="1" ht="15" customHeight="1">
      <c r="A54" s="256" t="s">
        <v>5</v>
      </c>
      <c r="B54" s="456" t="s">
        <v>1</v>
      </c>
      <c r="C54" s="457"/>
      <c r="D54" s="67" t="s">
        <v>2</v>
      </c>
    </row>
    <row r="55" spans="1:4" ht="15" customHeight="1">
      <c r="A55" s="9">
        <v>1</v>
      </c>
      <c r="B55" s="453" t="str">
        <f>B3</f>
        <v>Sprzęt stacjonarny</v>
      </c>
      <c r="C55" s="447"/>
      <c r="D55" s="91">
        <f>770+730+12635+2375+86.1+102.09+3358+2169+519+86.1+775+759+489+2169+1439+86.1+3813</f>
        <v>32360.389999999996</v>
      </c>
    </row>
    <row r="56" spans="1:4" ht="15" customHeight="1">
      <c r="A56" s="9">
        <v>2</v>
      </c>
      <c r="B56" s="453" t="str">
        <f>B4</f>
        <v>Sprzęt przenośny</v>
      </c>
      <c r="C56" s="447"/>
      <c r="D56" s="91">
        <f>28885</f>
        <v>28885</v>
      </c>
    </row>
    <row r="57" spans="1:4" ht="15" customHeight="1">
      <c r="A57" s="61"/>
      <c r="B57" s="62"/>
      <c r="C57" s="63"/>
      <c r="D57" s="64"/>
    </row>
    <row r="58" spans="1:4" ht="15" customHeight="1">
      <c r="A58" s="411" t="s">
        <v>19</v>
      </c>
      <c r="B58" s="412"/>
      <c r="C58" s="65" t="s">
        <v>9</v>
      </c>
      <c r="D58" s="66">
        <f>'1- Jednostki Zmiana'!D8</f>
        <v>292447418</v>
      </c>
    </row>
    <row r="59" spans="1:4" ht="30.75" customHeight="1">
      <c r="A59" s="466" t="str">
        <f>'1- Jednostki Zmiana'!B8</f>
        <v>III Liceum Ogólnokształcące z Oddziałami Integracyjnymi im . Krzysztofa Kamila Baczyńskiego w Starachowicach</v>
      </c>
      <c r="B59" s="445"/>
      <c r="C59" s="475" t="str">
        <f>'1- Jednostki Zmiana'!C8</f>
        <v>ul. Gliniana 10a, 27-200 Starachowice
Jana Pawła II 18, 27-200 Starachowice</v>
      </c>
      <c r="D59" s="450"/>
    </row>
    <row r="60" spans="1:4" ht="15" customHeight="1">
      <c r="A60" s="448" t="s">
        <v>10</v>
      </c>
      <c r="B60" s="449"/>
      <c r="C60" s="449"/>
      <c r="D60" s="450"/>
    </row>
    <row r="61" spans="1:4" ht="15" customHeight="1">
      <c r="A61" s="428" t="str">
        <f>'1- Jednostki Zmiana'!E8</f>
        <v>ul. Gliniana 10a, 27-200 Starachowice
Jana Pawła II 18, 27-200 Starachowice</v>
      </c>
      <c r="B61" s="422"/>
      <c r="C61" s="422"/>
      <c r="D61" s="455"/>
    </row>
    <row r="62" spans="1:4" ht="15" customHeight="1">
      <c r="A62" s="255" t="s">
        <v>5</v>
      </c>
      <c r="B62" s="451" t="s">
        <v>1</v>
      </c>
      <c r="C62" s="452"/>
      <c r="D62" s="54" t="s">
        <v>2</v>
      </c>
    </row>
    <row r="63" spans="1:4" ht="15" customHeight="1">
      <c r="A63" s="9">
        <v>1</v>
      </c>
      <c r="B63" s="453" t="str">
        <f>B3</f>
        <v>Sprzęt stacjonarny</v>
      </c>
      <c r="C63" s="447"/>
      <c r="D63" s="56">
        <f>93031.29+3000+4357</f>
        <v>100388.29</v>
      </c>
    </row>
    <row r="64" spans="1:4" ht="15" customHeight="1">
      <c r="A64" s="9">
        <v>2</v>
      </c>
      <c r="B64" s="453" t="str">
        <f>B4</f>
        <v>Sprzęt przenośny</v>
      </c>
      <c r="C64" s="447"/>
      <c r="D64" s="56">
        <v>14308.92</v>
      </c>
    </row>
    <row r="65" spans="1:4" ht="15" customHeight="1">
      <c r="A65" s="45"/>
      <c r="B65" s="46"/>
      <c r="C65" s="46"/>
      <c r="D65" s="47"/>
    </row>
    <row r="66" spans="1:4" ht="15" customHeight="1">
      <c r="A66" s="411" t="s">
        <v>19</v>
      </c>
      <c r="B66" s="412"/>
      <c r="C66" s="65" t="s">
        <v>9</v>
      </c>
      <c r="D66" s="66">
        <f>'1- Jednostki Zmiana'!D9</f>
        <v>292381547</v>
      </c>
    </row>
    <row r="67" spans="1:4" ht="30" customHeight="1">
      <c r="A67" s="466" t="str">
        <f>'1- Jednostki Zmiana'!B9</f>
        <v>Międzyszkolny Ośrodek Gimnastyki Korekcyjnej i Kompensacyjnej</v>
      </c>
      <c r="B67" s="445"/>
      <c r="C67" s="475" t="str">
        <f>'1- Jednostki Zmiana'!C9</f>
        <v>ul. Żeromskiego 1a, 27- 200 Starachowice</v>
      </c>
      <c r="D67" s="450"/>
    </row>
    <row r="68" spans="1:4" ht="15" customHeight="1">
      <c r="A68" s="448" t="s">
        <v>10</v>
      </c>
      <c r="B68" s="449"/>
      <c r="C68" s="449"/>
      <c r="D68" s="450"/>
    </row>
    <row r="69" spans="1:4" ht="15" customHeight="1">
      <c r="A69" s="428" t="str">
        <f>'1- Jednostki Zmiana'!E9</f>
        <v>ul. Żeromskiego 1a, ul. Gliniana 10a, 27- 200 Starachowice</v>
      </c>
      <c r="B69" s="422"/>
      <c r="C69" s="422"/>
      <c r="D69" s="455"/>
    </row>
    <row r="70" spans="1:4" ht="15" customHeight="1">
      <c r="A70" s="255" t="s">
        <v>5</v>
      </c>
      <c r="B70" s="451" t="s">
        <v>1</v>
      </c>
      <c r="C70" s="452"/>
      <c r="D70" s="54" t="s">
        <v>2</v>
      </c>
    </row>
    <row r="71" spans="1:4" ht="15" customHeight="1">
      <c r="A71" s="9">
        <v>1</v>
      </c>
      <c r="B71" s="453" t="str">
        <f>B3</f>
        <v>Sprzęt stacjonarny</v>
      </c>
      <c r="C71" s="447"/>
      <c r="D71" s="56">
        <v>9300</v>
      </c>
    </row>
    <row r="72" spans="1:4" ht="15" customHeight="1">
      <c r="A72" s="9">
        <v>2</v>
      </c>
      <c r="B72" s="453" t="str">
        <f>B4</f>
        <v>Sprzęt przenośny</v>
      </c>
      <c r="C72" s="447"/>
      <c r="D72" s="91">
        <v>0</v>
      </c>
    </row>
    <row r="73" spans="1:4" ht="15" customHeight="1">
      <c r="A73" s="45"/>
      <c r="B73" s="46"/>
      <c r="C73" s="46"/>
      <c r="D73" s="48"/>
    </row>
    <row r="74" spans="1:4" ht="15" customHeight="1">
      <c r="A74" s="411" t="s">
        <v>19</v>
      </c>
      <c r="B74" s="412"/>
      <c r="C74" s="65" t="s">
        <v>9</v>
      </c>
      <c r="D74" s="66">
        <f>'1- Jednostki Zmiana'!D10</f>
        <v>1245784</v>
      </c>
    </row>
    <row r="75" spans="1:4" ht="15" customHeight="1">
      <c r="A75" s="466" t="str">
        <f>'1- Jednostki Zmiana'!B10</f>
        <v>Państwowe Ognisko Plastyczne</v>
      </c>
      <c r="B75" s="445"/>
      <c r="C75" s="475" t="str">
        <f>'1- Jednostki Zmiana'!C10</f>
        <v>ul. Złota 6, 27-200 Starachowice</v>
      </c>
      <c r="D75" s="450"/>
    </row>
    <row r="76" spans="1:4" ht="15" customHeight="1">
      <c r="A76" s="448" t="s">
        <v>10</v>
      </c>
      <c r="B76" s="449"/>
      <c r="C76" s="449"/>
      <c r="D76" s="450"/>
    </row>
    <row r="77" spans="1:4" ht="15" customHeight="1">
      <c r="A77" s="428" t="str">
        <f>'1- Jednostki Zmiana'!E10</f>
        <v>ul. Złota 6, 27-200 Starachowice</v>
      </c>
      <c r="B77" s="422"/>
      <c r="C77" s="422"/>
      <c r="D77" s="455"/>
    </row>
    <row r="78" spans="1:4" ht="15" customHeight="1">
      <c r="A78" s="255" t="s">
        <v>5</v>
      </c>
      <c r="B78" s="451" t="s">
        <v>1</v>
      </c>
      <c r="C78" s="452"/>
      <c r="D78" s="21" t="s">
        <v>2</v>
      </c>
    </row>
    <row r="79" spans="1:4" ht="15" customHeight="1">
      <c r="A79" s="9">
        <v>1</v>
      </c>
      <c r="B79" s="453" t="str">
        <f>B3</f>
        <v>Sprzęt stacjonarny</v>
      </c>
      <c r="C79" s="447"/>
      <c r="D79" s="56">
        <v>6294.6</v>
      </c>
    </row>
    <row r="80" spans="1:4" ht="15" customHeight="1">
      <c r="A80" s="9">
        <v>2</v>
      </c>
      <c r="B80" s="453" t="str">
        <f>B4</f>
        <v>Sprzęt przenośny</v>
      </c>
      <c r="C80" s="447"/>
      <c r="D80" s="56">
        <f>1949+2819+239+1899+2070</f>
        <v>8976</v>
      </c>
    </row>
    <row r="81" spans="1:4" ht="15" customHeight="1">
      <c r="A81" s="45"/>
      <c r="B81" s="46"/>
      <c r="C81" s="46"/>
      <c r="D81" s="47"/>
    </row>
    <row r="82" spans="1:4" ht="15" customHeight="1">
      <c r="A82" s="459" t="s">
        <v>19</v>
      </c>
      <c r="B82" s="460"/>
      <c r="C82" s="68" t="s">
        <v>9</v>
      </c>
      <c r="D82" s="66">
        <f>'1- Jednostki Zmiana'!D11</f>
        <v>292381406</v>
      </c>
    </row>
    <row r="83" spans="1:4" ht="15" customHeight="1">
      <c r="A83" s="466" t="str">
        <f>'1- Jednostki Zmiana'!B11</f>
        <v>Poradnia Psychologiczno – Pedagogiczna</v>
      </c>
      <c r="B83" s="445"/>
      <c r="C83" s="458" t="str">
        <f>'1- Jednostki Zmiana'!C11</f>
        <v>ul. Radomska 72 , 27-200 Starachowice</v>
      </c>
      <c r="D83" s="447"/>
    </row>
    <row r="84" spans="1:4" ht="15" customHeight="1">
      <c r="A84" s="461" t="s">
        <v>10</v>
      </c>
      <c r="B84" s="462"/>
      <c r="C84" s="462"/>
      <c r="D84" s="457"/>
    </row>
    <row r="85" spans="1:4" ht="15" customHeight="1">
      <c r="A85" s="427" t="str">
        <f>'1- Jednostki Zmiana'!E11</f>
        <v>ul. Radomska 72, 27-200 Starachowice</v>
      </c>
      <c r="B85" s="420"/>
      <c r="C85" s="420"/>
      <c r="D85" s="410"/>
    </row>
    <row r="86" spans="1:4" ht="15" customHeight="1">
      <c r="A86" s="256" t="s">
        <v>5</v>
      </c>
      <c r="B86" s="456" t="s">
        <v>1</v>
      </c>
      <c r="C86" s="457"/>
      <c r="D86" s="70" t="s">
        <v>2</v>
      </c>
    </row>
    <row r="87" spans="1:4" ht="15" customHeight="1">
      <c r="A87" s="9">
        <v>1</v>
      </c>
      <c r="B87" s="453" t="str">
        <f>B3</f>
        <v>Sprzęt stacjonarny</v>
      </c>
      <c r="C87" s="447"/>
      <c r="D87" s="56">
        <f>952+3074+515+2493+515+3380+563+2940+813+3529+956+956+812+3395+3156</f>
        <v>28049</v>
      </c>
    </row>
    <row r="88" spans="1:4" ht="15" customHeight="1">
      <c r="A88" s="9">
        <v>2</v>
      </c>
      <c r="B88" s="453" t="str">
        <f>B4</f>
        <v>Sprzęt przenośny</v>
      </c>
      <c r="C88" s="447"/>
      <c r="D88" s="56">
        <f>3650+3195+3489+580+1300+2210+1990+12412+3490</f>
        <v>32316</v>
      </c>
    </row>
    <row r="89" spans="1:4" ht="15" customHeight="1">
      <c r="A89" s="45"/>
      <c r="B89" s="46"/>
      <c r="C89" s="46"/>
      <c r="D89" s="47"/>
    </row>
    <row r="90" spans="1:4" ht="15" customHeight="1">
      <c r="A90" s="459" t="s">
        <v>19</v>
      </c>
      <c r="B90" s="460"/>
      <c r="C90" s="68" t="s">
        <v>9</v>
      </c>
      <c r="D90" s="66">
        <f>'1- Jednostki Zmiana'!D12</f>
        <v>291194576</v>
      </c>
    </row>
    <row r="91" spans="1:4" ht="15" customHeight="1">
      <c r="A91" s="466" t="str">
        <f>'1- Jednostki Zmiana'!B12</f>
        <v>Powiatowe Centrum Pomocy Rodzinie</v>
      </c>
      <c r="B91" s="445"/>
      <c r="C91" s="458" t="str">
        <f>'1- Jednostki Zmiana'!C12</f>
        <v>ul. Złota 6, 27-200 Starachowice</v>
      </c>
      <c r="D91" s="447"/>
    </row>
    <row r="92" spans="1:4" ht="15" customHeight="1">
      <c r="A92" s="461" t="s">
        <v>10</v>
      </c>
      <c r="B92" s="462"/>
      <c r="C92" s="462"/>
      <c r="D92" s="457"/>
    </row>
    <row r="93" spans="1:4" ht="15" customHeight="1">
      <c r="A93" s="427" t="str">
        <f>'1- Jednostki Zmiana'!E12</f>
        <v>ul. Złota 6, 27-200 Starachowice</v>
      </c>
      <c r="B93" s="420"/>
      <c r="C93" s="420"/>
      <c r="D93" s="410"/>
    </row>
    <row r="94" spans="1:4" ht="15" customHeight="1">
      <c r="A94" s="256" t="s">
        <v>5</v>
      </c>
      <c r="B94" s="456" t="s">
        <v>1</v>
      </c>
      <c r="C94" s="457"/>
      <c r="D94" s="67" t="s">
        <v>2</v>
      </c>
    </row>
    <row r="95" spans="1:4" ht="15" customHeight="1">
      <c r="A95" s="9">
        <v>1</v>
      </c>
      <c r="B95" s="453" t="str">
        <f>B3</f>
        <v>Sprzęt stacjonarny</v>
      </c>
      <c r="C95" s="447"/>
      <c r="D95" s="56">
        <f>24360</f>
        <v>24360</v>
      </c>
    </row>
    <row r="96" spans="1:4" ht="15" customHeight="1">
      <c r="A96" s="9">
        <v>2</v>
      </c>
      <c r="B96" s="453" t="str">
        <f>B4</f>
        <v>Sprzęt przenośny</v>
      </c>
      <c r="C96" s="447"/>
      <c r="D96" s="56">
        <f>267909.78</f>
        <v>267909.78000000003</v>
      </c>
    </row>
    <row r="97" spans="1:4" ht="15" customHeight="1">
      <c r="A97" s="45"/>
      <c r="B97" s="46"/>
      <c r="C97" s="46"/>
      <c r="D97" s="47"/>
    </row>
    <row r="98" spans="1:4" ht="15" customHeight="1">
      <c r="A98" s="459" t="s">
        <v>19</v>
      </c>
      <c r="B98" s="460"/>
      <c r="C98" s="68" t="s">
        <v>9</v>
      </c>
      <c r="D98" s="66">
        <f>'1- Jednostki Zmiana'!D13</f>
        <v>291140050</v>
      </c>
    </row>
    <row r="99" spans="1:4" ht="15" customHeight="1">
      <c r="A99" s="466" t="str">
        <f>'1- Jednostki Zmiana'!B13</f>
        <v>Powiatowy Urząd Pracy</v>
      </c>
      <c r="B99" s="445"/>
      <c r="C99" s="458" t="str">
        <f>'1- Jednostki Zmiana'!C13</f>
        <v>ul. Radomska 76, 27-200 Starachowice</v>
      </c>
      <c r="D99" s="447"/>
    </row>
    <row r="100" spans="1:4" ht="15" customHeight="1">
      <c r="A100" s="461" t="s">
        <v>10</v>
      </c>
      <c r="B100" s="462"/>
      <c r="C100" s="462"/>
      <c r="D100" s="457"/>
    </row>
    <row r="101" spans="1:4" ht="15" customHeight="1">
      <c r="A101" s="427" t="str">
        <f>'1- Jednostki Zmiana'!E13</f>
        <v>ul. Radomska 76, Hutnicza 14, 27-200 Starachowice</v>
      </c>
      <c r="B101" s="420"/>
      <c r="C101" s="420"/>
      <c r="D101" s="410"/>
    </row>
    <row r="102" spans="1:4" ht="15" customHeight="1">
      <c r="A102" s="256" t="s">
        <v>5</v>
      </c>
      <c r="B102" s="456" t="s">
        <v>1</v>
      </c>
      <c r="C102" s="457"/>
      <c r="D102" s="70" t="s">
        <v>2</v>
      </c>
    </row>
    <row r="103" spans="1:4" ht="15" customHeight="1">
      <c r="A103" s="9">
        <v>1</v>
      </c>
      <c r="B103" s="453" t="str">
        <f>B3</f>
        <v>Sprzęt stacjonarny</v>
      </c>
      <c r="C103" s="447"/>
      <c r="D103" s="56">
        <f>540913.01</f>
        <v>540913.01</v>
      </c>
    </row>
    <row r="104" spans="1:4" ht="15" customHeight="1">
      <c r="A104" s="9">
        <v>2</v>
      </c>
      <c r="B104" s="453" t="str">
        <f>B4</f>
        <v>Sprzęt przenośny</v>
      </c>
      <c r="C104" s="447"/>
      <c r="D104" s="56">
        <v>25991.58</v>
      </c>
    </row>
    <row r="105" spans="1:4" ht="15" customHeight="1">
      <c r="A105" s="45"/>
      <c r="B105" s="46"/>
      <c r="C105" s="46"/>
      <c r="D105" s="47"/>
    </row>
    <row r="106" spans="1:4" ht="15" customHeight="1">
      <c r="A106" s="459" t="s">
        <v>19</v>
      </c>
      <c r="B106" s="460"/>
      <c r="C106" s="68" t="s">
        <v>9</v>
      </c>
      <c r="D106" s="66">
        <f>'1- Jednostki Zmiana'!D14</f>
        <v>260442009</v>
      </c>
    </row>
    <row r="107" spans="1:4" ht="15" customHeight="1">
      <c r="A107" s="466" t="str">
        <f>'1- Jednostki Zmiana'!B14</f>
        <v>Powiatowy Zakład Aktywności Zawodowej</v>
      </c>
      <c r="B107" s="445"/>
      <c r="C107" s="458" t="str">
        <f>'1- Jednostki Zmiana'!C14</f>
        <v>Styków ul. Świętokrzyska 125,  27-200 Brody</v>
      </c>
      <c r="D107" s="447"/>
    </row>
    <row r="108" spans="1:4" ht="15" customHeight="1">
      <c r="A108" s="461" t="s">
        <v>10</v>
      </c>
      <c r="B108" s="462"/>
      <c r="C108" s="462"/>
      <c r="D108" s="457"/>
    </row>
    <row r="109" spans="1:4" ht="15" customHeight="1">
      <c r="A109" s="427" t="str">
        <f>'1- Jednostki Zmiana'!E14</f>
        <v>Styków, ul. Świętokrzyska 125, 27-200 Brody; Kałków  84a, 27-225 Pawłów</v>
      </c>
      <c r="B109" s="420"/>
      <c r="C109" s="420"/>
      <c r="D109" s="410"/>
    </row>
    <row r="110" spans="1:4" ht="15" customHeight="1">
      <c r="A110" s="256" t="s">
        <v>5</v>
      </c>
      <c r="B110" s="456" t="s">
        <v>1</v>
      </c>
      <c r="C110" s="457"/>
      <c r="D110" s="70" t="s">
        <v>2</v>
      </c>
    </row>
    <row r="111" spans="1:4" ht="15" customHeight="1">
      <c r="A111" s="9">
        <v>1</v>
      </c>
      <c r="B111" s="453" t="str">
        <f>B3</f>
        <v>Sprzęt stacjonarny</v>
      </c>
      <c r="C111" s="447"/>
      <c r="D111" s="56">
        <f>346592.88</f>
        <v>346592.88</v>
      </c>
    </row>
    <row r="112" spans="1:4" ht="15" customHeight="1">
      <c r="A112" s="9">
        <v>2</v>
      </c>
      <c r="B112" s="453" t="str">
        <f>B4</f>
        <v>Sprzęt przenośny</v>
      </c>
      <c r="C112" s="447"/>
      <c r="D112" s="56">
        <f>6225.76</f>
        <v>6225.76</v>
      </c>
    </row>
    <row r="113" spans="1:4" ht="15" customHeight="1">
      <c r="A113" s="45"/>
      <c r="B113" s="46"/>
      <c r="C113" s="46"/>
      <c r="D113" s="47"/>
    </row>
    <row r="114" spans="1:4" ht="15" customHeight="1">
      <c r="A114" s="459" t="s">
        <v>19</v>
      </c>
      <c r="B114" s="460"/>
      <c r="C114" s="68" t="s">
        <v>9</v>
      </c>
      <c r="D114" s="66">
        <f>'1- Jednostki Zmiana'!D15</f>
        <v>292445738</v>
      </c>
    </row>
    <row r="115" spans="1:4" ht="15" customHeight="1">
      <c r="A115" s="466" t="str">
        <f>'1- Jednostki Zmiana'!B15</f>
        <v>Specjalny Ośrodek Szkolno – Wychowawczy</v>
      </c>
      <c r="B115" s="445"/>
      <c r="C115" s="467" t="str">
        <f>'1- Jednostki Zmiana'!C15</f>
        <v>ul. Staszica 16, 27-200 Starachowice</v>
      </c>
      <c r="D115" s="468"/>
    </row>
    <row r="116" spans="1:4" ht="15" customHeight="1">
      <c r="A116" s="461" t="s">
        <v>10</v>
      </c>
      <c r="B116" s="462"/>
      <c r="C116" s="462"/>
      <c r="D116" s="457"/>
    </row>
    <row r="117" spans="1:4" ht="15" customHeight="1">
      <c r="A117" s="476" t="str">
        <f>'1- Jednostki Zmiana'!E15</f>
        <v>ul. Staszica 16, 27-200 Starachowice</v>
      </c>
      <c r="B117" s="477"/>
      <c r="C117" s="477"/>
      <c r="D117" s="414"/>
    </row>
    <row r="118" spans="1:4" ht="15" customHeight="1">
      <c r="A118" s="256" t="s">
        <v>5</v>
      </c>
      <c r="B118" s="456" t="s">
        <v>1</v>
      </c>
      <c r="C118" s="457"/>
      <c r="D118" s="70" t="s">
        <v>2</v>
      </c>
    </row>
    <row r="119" spans="1:4" ht="15" customHeight="1">
      <c r="A119" s="9">
        <v>1</v>
      </c>
      <c r="B119" s="453" t="str">
        <f>B3</f>
        <v>Sprzęt stacjonarny</v>
      </c>
      <c r="C119" s="447"/>
      <c r="D119" s="91">
        <f>33193</f>
        <v>33193</v>
      </c>
    </row>
    <row r="120" spans="1:4" ht="15" customHeight="1">
      <c r="A120" s="9">
        <v>2</v>
      </c>
      <c r="B120" s="453" t="str">
        <f>B4</f>
        <v>Sprzęt przenośny</v>
      </c>
      <c r="C120" s="447"/>
      <c r="D120" s="91">
        <f>3780+4950+2499</f>
        <v>11229</v>
      </c>
    </row>
    <row r="121" spans="1:4">
      <c r="A121" s="45"/>
      <c r="B121" s="46"/>
      <c r="C121" s="59"/>
      <c r="D121" s="47"/>
    </row>
    <row r="122" spans="1:4" ht="15" customHeight="1">
      <c r="A122" s="485" t="s">
        <v>19</v>
      </c>
      <c r="B122" s="486"/>
      <c r="C122" s="69" t="s">
        <v>9</v>
      </c>
      <c r="D122" s="66">
        <f>'1- Jednostki Zmiana'!D16</f>
        <v>291019637</v>
      </c>
    </row>
    <row r="123" spans="1:4" ht="15" customHeight="1">
      <c r="A123" s="480" t="str">
        <f>'1- Jednostki Zmiana'!B16</f>
        <v>Zarząd Dróg Powiatowych</v>
      </c>
      <c r="B123" s="481"/>
      <c r="C123" s="478" t="str">
        <f>'1- Jednostki Zmiana'!C16</f>
        <v>ul. Ostrowiecka 15, 27-200 Starachowice</v>
      </c>
      <c r="D123" s="479"/>
    </row>
    <row r="124" spans="1:4" ht="15" customHeight="1">
      <c r="A124" s="472" t="s">
        <v>10</v>
      </c>
      <c r="B124" s="473"/>
      <c r="C124" s="473"/>
      <c r="D124" s="474"/>
    </row>
    <row r="125" spans="1:4" ht="15" customHeight="1">
      <c r="A125" s="482" t="str">
        <f>'1- Jednostki Zmiana'!E16</f>
        <v>ul. Ostrowiecka 15, 27-200 Starachowice</v>
      </c>
      <c r="B125" s="483"/>
      <c r="C125" s="483"/>
      <c r="D125" s="484"/>
    </row>
    <row r="126" spans="1:4" ht="15" customHeight="1">
      <c r="A126" s="256" t="s">
        <v>5</v>
      </c>
      <c r="B126" s="456" t="s">
        <v>1</v>
      </c>
      <c r="C126" s="457"/>
      <c r="D126" s="70" t="s">
        <v>2</v>
      </c>
    </row>
    <row r="127" spans="1:4" ht="15" customHeight="1">
      <c r="A127" s="9">
        <v>1</v>
      </c>
      <c r="B127" s="453" t="str">
        <f>B3</f>
        <v>Sprzęt stacjonarny</v>
      </c>
      <c r="C127" s="447"/>
      <c r="D127" s="56">
        <f>47214.18</f>
        <v>47214.18</v>
      </c>
    </row>
    <row r="128" spans="1:4" ht="15" customHeight="1">
      <c r="A128" s="9">
        <v>2</v>
      </c>
      <c r="B128" s="453" t="str">
        <f>B4</f>
        <v>Sprzęt przenośny</v>
      </c>
      <c r="C128" s="447"/>
      <c r="D128" s="56">
        <v>14361.18</v>
      </c>
    </row>
    <row r="130" spans="1:4" ht="15" customHeight="1">
      <c r="A130" s="459" t="s">
        <v>19</v>
      </c>
      <c r="B130" s="460"/>
      <c r="C130" s="68" t="s">
        <v>9</v>
      </c>
      <c r="D130" s="66">
        <f>'1- Jednostki Zmiana'!D17</f>
        <v>260085779</v>
      </c>
    </row>
    <row r="131" spans="1:4" ht="15" customHeight="1">
      <c r="A131" s="466" t="str">
        <f>'1- Jednostki Zmiana'!B17</f>
        <v xml:space="preserve"> Placówka Opiekuńczo - Wychowawcza </v>
      </c>
      <c r="B131" s="445"/>
      <c r="C131" s="458" t="str">
        <f>'1- Jednostki Zmiana'!C17</f>
        <v>ul. Radomska 72, 27-200 Starachowice</v>
      </c>
      <c r="D131" s="447"/>
    </row>
    <row r="132" spans="1:4" ht="15" customHeight="1">
      <c r="A132" s="461" t="s">
        <v>10</v>
      </c>
      <c r="B132" s="462"/>
      <c r="C132" s="462"/>
      <c r="D132" s="457"/>
    </row>
    <row r="133" spans="1:4" ht="15" customHeight="1">
      <c r="A133" s="427" t="str">
        <f>'1- Jednostki Zmiana'!E17</f>
        <v>ul. Radomska 72, 27-200 Starachowice</v>
      </c>
      <c r="B133" s="420"/>
      <c r="C133" s="420"/>
      <c r="D133" s="410"/>
    </row>
    <row r="134" spans="1:4" ht="15" customHeight="1">
      <c r="A134" s="256" t="s">
        <v>5</v>
      </c>
      <c r="B134" s="456" t="s">
        <v>1</v>
      </c>
      <c r="C134" s="457"/>
      <c r="D134" s="70" t="s">
        <v>2</v>
      </c>
    </row>
    <row r="135" spans="1:4" ht="15" customHeight="1">
      <c r="A135" s="9">
        <v>1</v>
      </c>
      <c r="B135" s="453" t="str">
        <f>B3</f>
        <v>Sprzęt stacjonarny</v>
      </c>
      <c r="C135" s="410"/>
      <c r="D135" s="56">
        <v>0</v>
      </c>
    </row>
    <row r="136" spans="1:4" ht="15" customHeight="1">
      <c r="A136" s="9">
        <v>2</v>
      </c>
      <c r="B136" s="409" t="str">
        <f>B4</f>
        <v>Sprzęt przenośny</v>
      </c>
      <c r="C136" s="410"/>
      <c r="D136" s="56">
        <v>0</v>
      </c>
    </row>
    <row r="137" spans="1:4">
      <c r="A137" s="45"/>
      <c r="B137" s="46"/>
      <c r="C137" s="59"/>
      <c r="D137" s="47"/>
    </row>
    <row r="138" spans="1:4" ht="15" customHeight="1">
      <c r="A138" s="459" t="s">
        <v>19</v>
      </c>
      <c r="B138" s="460"/>
      <c r="C138" s="68" t="s">
        <v>9</v>
      </c>
      <c r="D138" s="66">
        <f>'1- Jednostki Zmiana'!D18</f>
        <v>292446040</v>
      </c>
    </row>
    <row r="139" spans="1:4" ht="30" customHeight="1">
      <c r="A139" s="466" t="str">
        <f>'1- Jednostki Zmiana'!B18</f>
        <v>Zespół Szkół Zawodowych Nr 1 im. mjr H. Dobrzańskiego „Hubala”</v>
      </c>
      <c r="B139" s="445"/>
      <c r="C139" s="458" t="str">
        <f>'1- Jednostki Zmiana'!C18</f>
        <v>ul. Radomska 72, 27-200 Starachowice</v>
      </c>
      <c r="D139" s="447"/>
    </row>
    <row r="140" spans="1:4" ht="15" customHeight="1">
      <c r="A140" s="461" t="s">
        <v>10</v>
      </c>
      <c r="B140" s="462"/>
      <c r="C140" s="462"/>
      <c r="D140" s="457"/>
    </row>
    <row r="141" spans="1:4" ht="15" customHeight="1">
      <c r="A141" s="427" t="str">
        <f>'1- Jednostki Zmiana'!E18</f>
        <v>ul. Radomska 72, 27-200 Starachowice</v>
      </c>
      <c r="B141" s="420"/>
      <c r="C141" s="420"/>
      <c r="D141" s="410"/>
    </row>
    <row r="142" spans="1:4" ht="15" customHeight="1">
      <c r="A142" s="256" t="s">
        <v>5</v>
      </c>
      <c r="B142" s="456" t="s">
        <v>1</v>
      </c>
      <c r="C142" s="457"/>
      <c r="D142" s="70" t="s">
        <v>2</v>
      </c>
    </row>
    <row r="143" spans="1:4" ht="15" customHeight="1">
      <c r="A143" s="9">
        <v>1</v>
      </c>
      <c r="B143" s="453" t="str">
        <f>B3</f>
        <v>Sprzęt stacjonarny</v>
      </c>
      <c r="C143" s="410"/>
      <c r="D143" s="56">
        <f>339+669+4000+3000+3500</f>
        <v>11508</v>
      </c>
    </row>
    <row r="144" spans="1:4" ht="15" customHeight="1">
      <c r="A144" s="9">
        <v>2</v>
      </c>
      <c r="B144" s="453" t="str">
        <f>B4</f>
        <v>Sprzęt przenośny</v>
      </c>
      <c r="C144" s="410"/>
      <c r="D144" s="56">
        <f>169934.88</f>
        <v>169934.88</v>
      </c>
    </row>
    <row r="145" spans="1:4" ht="15" customHeight="1">
      <c r="A145" s="45"/>
      <c r="B145" s="46"/>
      <c r="C145" s="46"/>
      <c r="D145" s="47"/>
    </row>
    <row r="146" spans="1:4" ht="15" customHeight="1">
      <c r="A146" s="459" t="s">
        <v>19</v>
      </c>
      <c r="B146" s="460"/>
      <c r="C146" s="68" t="s">
        <v>9</v>
      </c>
      <c r="D146" s="66">
        <f>'1- Jednostki Zmiana'!D19</f>
        <v>292443283</v>
      </c>
    </row>
    <row r="147" spans="1:4" ht="15" customHeight="1">
      <c r="A147" s="466" t="str">
        <f>'1- Jednostki Zmiana'!B19</f>
        <v>Zespół Szkół Zawodowych Nr 2</v>
      </c>
      <c r="B147" s="445"/>
      <c r="C147" s="458" t="str">
        <f>'1- Jednostki Zmiana'!C19</f>
        <v>ul. 1-go Maja 4, 27-200 Starachowice</v>
      </c>
      <c r="D147" s="447"/>
    </row>
    <row r="148" spans="1:4" ht="15" customHeight="1">
      <c r="A148" s="461" t="s">
        <v>10</v>
      </c>
      <c r="B148" s="462"/>
      <c r="C148" s="462"/>
      <c r="D148" s="457"/>
    </row>
    <row r="149" spans="1:4" ht="15" customHeight="1">
      <c r="A149" s="427" t="str">
        <f>'1- Jednostki Zmiana'!E19</f>
        <v>ul. 1-go Maja 4, 27-200 Starachowice</v>
      </c>
      <c r="B149" s="420"/>
      <c r="C149" s="420"/>
      <c r="D149" s="410"/>
    </row>
    <row r="150" spans="1:4" ht="15" customHeight="1">
      <c r="A150" s="256" t="s">
        <v>5</v>
      </c>
      <c r="B150" s="456" t="s">
        <v>1</v>
      </c>
      <c r="C150" s="457"/>
      <c r="D150" s="70" t="s">
        <v>2</v>
      </c>
    </row>
    <row r="151" spans="1:4" ht="15" customHeight="1">
      <c r="A151" s="9">
        <v>1</v>
      </c>
      <c r="B151" s="453" t="str">
        <f>B3</f>
        <v>Sprzęt stacjonarny</v>
      </c>
      <c r="C151" s="410"/>
      <c r="D151" s="56">
        <f>346912.35</f>
        <v>346912.35</v>
      </c>
    </row>
    <row r="152" spans="1:4" ht="15" customHeight="1">
      <c r="A152" s="9">
        <v>2</v>
      </c>
      <c r="B152" s="453" t="str">
        <f>B4</f>
        <v>Sprzęt przenośny</v>
      </c>
      <c r="C152" s="410"/>
      <c r="D152" s="56">
        <f>111168.01</f>
        <v>111168.01</v>
      </c>
    </row>
    <row r="153" spans="1:4">
      <c r="A153" s="45"/>
      <c r="B153" s="46"/>
      <c r="C153" s="59"/>
      <c r="D153" s="47"/>
    </row>
    <row r="154" spans="1:4" ht="15" customHeight="1">
      <c r="A154" s="411" t="s">
        <v>19</v>
      </c>
      <c r="B154" s="412"/>
      <c r="C154" s="65" t="s">
        <v>9</v>
      </c>
      <c r="D154" s="66">
        <f>'1- Jednostki Zmiana'!D20</f>
        <v>292443366</v>
      </c>
    </row>
    <row r="155" spans="1:4" ht="15" customHeight="1">
      <c r="A155" s="444" t="str">
        <f>'1- Jednostki Zmiana'!B20</f>
        <v>Zespół Szkół Zawodowych Nr 3</v>
      </c>
      <c r="B155" s="445"/>
      <c r="C155" s="454" t="str">
        <f>'1- Jednostki Zmiana'!C20</f>
        <v>ul. Szkolna 10, 27-200 Starachowice</v>
      </c>
      <c r="D155" s="450"/>
    </row>
    <row r="156" spans="1:4" ht="15" customHeight="1">
      <c r="A156" s="448" t="s">
        <v>10</v>
      </c>
      <c r="B156" s="449"/>
      <c r="C156" s="449"/>
      <c r="D156" s="450"/>
    </row>
    <row r="157" spans="1:4" ht="15" customHeight="1">
      <c r="A157" s="421" t="str">
        <f>'1- Jednostki Zmiana'!E20</f>
        <v>ul. Szkolna 10, 27-200 Starachowice</v>
      </c>
      <c r="B157" s="422"/>
      <c r="C157" s="422"/>
      <c r="D157" s="455"/>
    </row>
    <row r="158" spans="1:4" ht="15" customHeight="1">
      <c r="A158" s="255" t="s">
        <v>5</v>
      </c>
      <c r="B158" s="451" t="s">
        <v>1</v>
      </c>
      <c r="C158" s="452"/>
      <c r="D158" s="21" t="s">
        <v>2</v>
      </c>
    </row>
    <row r="159" spans="1:4" ht="15" customHeight="1">
      <c r="A159" s="9">
        <v>1</v>
      </c>
      <c r="B159" s="453" t="str">
        <f>B3</f>
        <v>Sprzęt stacjonarny</v>
      </c>
      <c r="C159" s="410"/>
      <c r="D159" s="56">
        <f>149447.8</f>
        <v>149447.79999999999</v>
      </c>
    </row>
    <row r="160" spans="1:4" ht="15" customHeight="1">
      <c r="A160" s="9">
        <v>2</v>
      </c>
      <c r="B160" s="453" t="str">
        <f>B4</f>
        <v>Sprzęt przenośny</v>
      </c>
      <c r="C160" s="410"/>
      <c r="D160" s="56">
        <f>245368.96</f>
        <v>245368.95999999999</v>
      </c>
    </row>
    <row r="161" spans="1:4">
      <c r="A161" s="45"/>
      <c r="B161" s="46"/>
      <c r="C161" s="59"/>
      <c r="D161" s="47"/>
    </row>
    <row r="162" spans="1:4" ht="15" customHeight="1">
      <c r="A162" s="411" t="s">
        <v>19</v>
      </c>
      <c r="B162" s="412"/>
      <c r="C162" s="65" t="s">
        <v>9</v>
      </c>
      <c r="D162" s="53">
        <f>'1- Jednostki Zmiana'!D21</f>
        <v>366015469</v>
      </c>
    </row>
    <row r="163" spans="1:4" ht="15" customHeight="1">
      <c r="A163" s="444" t="str">
        <f>'1- Jednostki Zmiana'!B21</f>
        <v>Powiatowy Środowiskowy Dom Samopomocy w Starachowicach</v>
      </c>
      <c r="B163" s="445"/>
      <c r="C163" s="446" t="str">
        <f>'1- Jednostki Zmiana'!C21</f>
        <v>ul. Batalionów Chłopskich 29, 27-200 Starachowice</v>
      </c>
      <c r="D163" s="447"/>
    </row>
    <row r="164" spans="1:4" ht="15" customHeight="1">
      <c r="A164" s="448" t="s">
        <v>10</v>
      </c>
      <c r="B164" s="449"/>
      <c r="C164" s="449"/>
      <c r="D164" s="450"/>
    </row>
    <row r="165" spans="1:4" ht="15" customHeight="1">
      <c r="A165" s="417" t="str">
        <f>'1- Jednostki Zmiana'!E21</f>
        <v>ul. Batalionów Chłopskich 29, 27-200 Starachowice</v>
      </c>
      <c r="B165" s="420"/>
      <c r="C165" s="420"/>
      <c r="D165" s="410"/>
    </row>
    <row r="166" spans="1:4" ht="15" customHeight="1">
      <c r="A166" s="255" t="s">
        <v>5</v>
      </c>
      <c r="B166" s="451" t="s">
        <v>1</v>
      </c>
      <c r="C166" s="452"/>
      <c r="D166" s="21" t="s">
        <v>2</v>
      </c>
    </row>
    <row r="167" spans="1:4" ht="15" customHeight="1">
      <c r="A167" s="90">
        <v>1</v>
      </c>
      <c r="B167" s="453" t="str">
        <f>B3</f>
        <v>Sprzęt stacjonarny</v>
      </c>
      <c r="C167" s="410"/>
      <c r="D167" s="91">
        <f>81749.17</f>
        <v>81749.17</v>
      </c>
    </row>
    <row r="168" spans="1:4" ht="15" customHeight="1">
      <c r="A168" s="90">
        <v>2</v>
      </c>
      <c r="B168" s="453" t="str">
        <f>B4</f>
        <v>Sprzęt przenośny</v>
      </c>
      <c r="C168" s="410"/>
      <c r="D168" s="91">
        <f>18131.6</f>
        <v>18131.599999999999</v>
      </c>
    </row>
    <row r="169" spans="1:4" ht="15" customHeight="1">
      <c r="A169" s="12"/>
      <c r="C169" s="12"/>
      <c r="D169" s="12"/>
    </row>
    <row r="170" spans="1:4" ht="15" customHeight="1">
      <c r="A170" s="12"/>
      <c r="C170" s="12"/>
      <c r="D170" s="12"/>
    </row>
    <row r="171" spans="1:4" ht="15" customHeight="1">
      <c r="A171" s="12"/>
      <c r="C171" s="12"/>
      <c r="D171" s="22"/>
    </row>
    <row r="172" spans="1:4" ht="15" customHeight="1">
      <c r="A172" s="12"/>
      <c r="C172" s="12"/>
      <c r="D172" s="12"/>
    </row>
    <row r="173" spans="1:4" ht="15" customHeight="1">
      <c r="A173" s="12"/>
      <c r="C173" s="12"/>
      <c r="D173" s="12"/>
    </row>
    <row r="174" spans="1:4" ht="15" customHeight="1">
      <c r="A174" s="12"/>
      <c r="C174" s="12"/>
      <c r="D174" s="12"/>
    </row>
    <row r="175" spans="1:4" ht="15" customHeight="1">
      <c r="A175" s="12"/>
      <c r="C175" s="12"/>
      <c r="D175" s="12"/>
    </row>
    <row r="176" spans="1:4" ht="15" customHeight="1">
      <c r="A176" s="12"/>
      <c r="C176" s="12"/>
      <c r="D176" s="12"/>
    </row>
    <row r="177" spans="1:4">
      <c r="A177" s="12"/>
      <c r="C177" s="12"/>
      <c r="D177" s="12"/>
    </row>
    <row r="178" spans="1:4" ht="15" customHeight="1">
      <c r="A178" s="12"/>
      <c r="C178" s="12"/>
      <c r="D178" s="12"/>
    </row>
    <row r="179" spans="1:4" ht="15" customHeight="1">
      <c r="A179" s="12"/>
      <c r="C179" s="12"/>
      <c r="D179" s="12"/>
    </row>
    <row r="180" spans="1:4" ht="15" customHeight="1">
      <c r="A180" s="12"/>
      <c r="C180" s="12"/>
      <c r="D180" s="12"/>
    </row>
    <row r="181" spans="1:4" ht="15" customHeight="1">
      <c r="A181" s="12"/>
      <c r="C181" s="12"/>
      <c r="D181" s="12"/>
    </row>
    <row r="182" spans="1:4" ht="15" customHeight="1">
      <c r="A182" s="12"/>
      <c r="C182" s="12"/>
      <c r="D182" s="12"/>
    </row>
    <row r="183" spans="1:4" ht="15" customHeight="1">
      <c r="A183" s="12"/>
      <c r="C183" s="12"/>
      <c r="D183" s="12"/>
    </row>
    <row r="184" spans="1:4" ht="15" customHeight="1">
      <c r="A184" s="12"/>
      <c r="C184" s="12"/>
      <c r="D184" s="12"/>
    </row>
    <row r="185" spans="1:4" ht="15" customHeight="1">
      <c r="A185" s="12"/>
      <c r="C185" s="12"/>
      <c r="D185" s="12"/>
    </row>
    <row r="186" spans="1:4" ht="15" customHeight="1">
      <c r="A186" s="12"/>
      <c r="C186" s="12"/>
      <c r="D186" s="12"/>
    </row>
    <row r="187" spans="1:4" ht="15" customHeight="1">
      <c r="A187" s="12"/>
      <c r="C187" s="12"/>
      <c r="D187" s="12"/>
    </row>
    <row r="188" spans="1:4" ht="15" customHeight="1">
      <c r="A188" s="12"/>
      <c r="C188" s="12"/>
      <c r="D188" s="12"/>
    </row>
    <row r="189" spans="1:4" ht="15" customHeight="1">
      <c r="A189" s="12"/>
      <c r="C189" s="12"/>
      <c r="D189" s="12"/>
    </row>
    <row r="190" spans="1:4" ht="15" customHeight="1">
      <c r="A190" s="12"/>
      <c r="C190" s="12"/>
      <c r="D190" s="12"/>
    </row>
    <row r="191" spans="1:4" ht="15" customHeight="1">
      <c r="A191" s="12"/>
      <c r="C191" s="12"/>
      <c r="D191" s="12"/>
    </row>
    <row r="192" spans="1:4" ht="15" customHeight="1">
      <c r="A192" s="12"/>
      <c r="C192" s="12"/>
      <c r="D192" s="12"/>
    </row>
    <row r="193" spans="1:4" ht="15" customHeight="1">
      <c r="A193" s="12"/>
      <c r="C193" s="12"/>
      <c r="D193" s="12"/>
    </row>
    <row r="194" spans="1:4" ht="15" customHeight="1">
      <c r="A194" s="12"/>
      <c r="C194" s="12"/>
      <c r="D194" s="12"/>
    </row>
    <row r="195" spans="1:4">
      <c r="A195" s="12"/>
      <c r="C195" s="12"/>
      <c r="D195" s="12"/>
    </row>
    <row r="196" spans="1:4" ht="15" customHeight="1">
      <c r="A196" s="12"/>
      <c r="C196" s="12"/>
      <c r="D196" s="12"/>
    </row>
    <row r="197" spans="1:4" ht="15" customHeight="1">
      <c r="A197" s="12"/>
      <c r="C197" s="12"/>
      <c r="D197" s="12"/>
    </row>
    <row r="198" spans="1:4" ht="15" customHeight="1">
      <c r="A198" s="12"/>
      <c r="C198" s="12"/>
      <c r="D198" s="12"/>
    </row>
    <row r="199" spans="1:4" ht="15" customHeight="1">
      <c r="A199" s="12"/>
      <c r="C199" s="12"/>
      <c r="D199" s="12"/>
    </row>
    <row r="200" spans="1:4" ht="15" customHeight="1">
      <c r="A200" s="12"/>
      <c r="C200" s="12"/>
      <c r="D200" s="12"/>
    </row>
    <row r="201" spans="1:4" ht="15" customHeight="1">
      <c r="A201" s="12"/>
      <c r="C201" s="12"/>
      <c r="D201" s="12"/>
    </row>
    <row r="202" spans="1:4" ht="15" customHeight="1">
      <c r="A202" s="12"/>
      <c r="C202" s="12"/>
      <c r="D202" s="12"/>
    </row>
    <row r="203" spans="1:4" ht="15" customHeight="1">
      <c r="A203" s="12"/>
      <c r="C203" s="12"/>
      <c r="D203" s="12"/>
    </row>
    <row r="204" spans="1:4">
      <c r="A204" s="12"/>
      <c r="C204" s="12"/>
      <c r="D204" s="12"/>
    </row>
    <row r="205" spans="1:4" ht="15" customHeight="1">
      <c r="A205" s="12"/>
      <c r="C205" s="12"/>
      <c r="D205" s="12"/>
    </row>
    <row r="206" spans="1:4" ht="15" customHeight="1">
      <c r="A206" s="12"/>
      <c r="C206" s="12"/>
      <c r="D206" s="12"/>
    </row>
    <row r="207" spans="1:4" ht="15" customHeight="1">
      <c r="A207" s="12"/>
      <c r="C207" s="12"/>
      <c r="D207" s="12"/>
    </row>
    <row r="208" spans="1:4" ht="15" customHeight="1">
      <c r="A208" s="12"/>
      <c r="C208" s="12"/>
      <c r="D208" s="12"/>
    </row>
    <row r="209" spans="1:4" ht="15" customHeight="1">
      <c r="A209" s="12"/>
      <c r="C209" s="12"/>
      <c r="D209" s="12"/>
    </row>
    <row r="210" spans="1:4" ht="15" customHeight="1">
      <c r="A210" s="12"/>
      <c r="C210" s="12"/>
      <c r="D210" s="12"/>
    </row>
    <row r="211" spans="1:4" ht="15" customHeight="1">
      <c r="A211" s="12"/>
      <c r="C211" s="12"/>
      <c r="D211" s="12"/>
    </row>
    <row r="212" spans="1:4" ht="15" customHeight="1">
      <c r="A212" s="12"/>
      <c r="C212" s="12"/>
      <c r="D212" s="12"/>
    </row>
    <row r="213" spans="1:4">
      <c r="A213" s="12"/>
      <c r="C213" s="12"/>
      <c r="D213" s="12"/>
    </row>
    <row r="214" spans="1:4" ht="15" customHeight="1">
      <c r="A214" s="12"/>
      <c r="C214" s="12"/>
      <c r="D214" s="12"/>
    </row>
    <row r="215" spans="1:4" ht="15" customHeight="1">
      <c r="A215" s="12"/>
      <c r="C215" s="12"/>
      <c r="D215" s="12"/>
    </row>
    <row r="216" spans="1:4" ht="15" customHeight="1">
      <c r="A216" s="12"/>
      <c r="C216" s="12"/>
      <c r="D216" s="12"/>
    </row>
    <row r="217" spans="1:4" ht="15" customHeight="1">
      <c r="A217" s="12"/>
      <c r="C217" s="12"/>
      <c r="D217" s="12"/>
    </row>
    <row r="218" spans="1:4" ht="15" customHeight="1">
      <c r="A218" s="12"/>
      <c r="C218" s="12"/>
      <c r="D218" s="12"/>
    </row>
    <row r="219" spans="1:4" ht="15" customHeight="1">
      <c r="A219" s="12"/>
      <c r="C219" s="12"/>
      <c r="D219" s="12"/>
    </row>
    <row r="220" spans="1:4" ht="15" customHeight="1">
      <c r="A220" s="12"/>
      <c r="C220" s="12"/>
      <c r="D220" s="12"/>
    </row>
    <row r="221" spans="1:4" ht="15" customHeight="1">
      <c r="A221" s="12"/>
      <c r="C221" s="12"/>
      <c r="D221" s="12"/>
    </row>
    <row r="222" spans="1:4" ht="15" customHeight="1">
      <c r="C222" s="12"/>
    </row>
  </sheetData>
  <mergeCells count="161">
    <mergeCell ref="A122:B122"/>
    <mergeCell ref="A100:D100"/>
    <mergeCell ref="A99:B99"/>
    <mergeCell ref="A27:B27"/>
    <mergeCell ref="C27:D27"/>
    <mergeCell ref="A67:B67"/>
    <mergeCell ref="C35:D35"/>
    <mergeCell ref="A34:B34"/>
    <mergeCell ref="C43:D43"/>
    <mergeCell ref="B32:C32"/>
    <mergeCell ref="B39:C39"/>
    <mergeCell ref="B40:C40"/>
    <mergeCell ref="A35:B35"/>
    <mergeCell ref="A61:D61"/>
    <mergeCell ref="B62:C62"/>
    <mergeCell ref="A60:D60"/>
    <mergeCell ref="B64:C64"/>
    <mergeCell ref="C59:D59"/>
    <mergeCell ref="A68:D68"/>
    <mergeCell ref="A77:D77"/>
    <mergeCell ref="B78:C78"/>
    <mergeCell ref="B54:C54"/>
    <mergeCell ref="C75:D75"/>
    <mergeCell ref="B55:C55"/>
    <mergeCell ref="B136:C136"/>
    <mergeCell ref="B127:C127"/>
    <mergeCell ref="B128:C128"/>
    <mergeCell ref="A130:B130"/>
    <mergeCell ref="A131:B131"/>
    <mergeCell ref="C123:D123"/>
    <mergeCell ref="A75:B75"/>
    <mergeCell ref="A84:D84"/>
    <mergeCell ref="A90:B90"/>
    <mergeCell ref="A91:B91"/>
    <mergeCell ref="B79:C79"/>
    <mergeCell ref="A117:D117"/>
    <mergeCell ref="C131:D131"/>
    <mergeCell ref="A124:D124"/>
    <mergeCell ref="B96:C96"/>
    <mergeCell ref="A123:B123"/>
    <mergeCell ref="A125:D125"/>
    <mergeCell ref="B126:C126"/>
    <mergeCell ref="B102:C102"/>
    <mergeCell ref="C99:D99"/>
    <mergeCell ref="A76:D76"/>
    <mergeCell ref="A83:B83"/>
    <mergeCell ref="C83:D83"/>
    <mergeCell ref="A82:B82"/>
    <mergeCell ref="A13:D13"/>
    <mergeCell ref="B14:C14"/>
    <mergeCell ref="A12:D12"/>
    <mergeCell ref="A18:B18"/>
    <mergeCell ref="A21:D21"/>
    <mergeCell ref="B22:C22"/>
    <mergeCell ref="A20:D20"/>
    <mergeCell ref="B23:C23"/>
    <mergeCell ref="A26:B26"/>
    <mergeCell ref="A74:B74"/>
    <mergeCell ref="B72:C72"/>
    <mergeCell ref="A69:D69"/>
    <mergeCell ref="B70:C70"/>
    <mergeCell ref="B71:C71"/>
    <mergeCell ref="C67:D67"/>
    <mergeCell ref="A42:B42"/>
    <mergeCell ref="A52:D52"/>
    <mergeCell ref="A53:D53"/>
    <mergeCell ref="B56:C56"/>
    <mergeCell ref="A59:B59"/>
    <mergeCell ref="B63:C63"/>
    <mergeCell ref="A58:B58"/>
    <mergeCell ref="A10:B10"/>
    <mergeCell ref="A11:B11"/>
    <mergeCell ref="C11:D11"/>
    <mergeCell ref="B15:C15"/>
    <mergeCell ref="B16:C16"/>
    <mergeCell ref="A45:D45"/>
    <mergeCell ref="A50:B50"/>
    <mergeCell ref="A51:B51"/>
    <mergeCell ref="C51:D51"/>
    <mergeCell ref="B47:C47"/>
    <mergeCell ref="A29:D29"/>
    <mergeCell ref="B30:C30"/>
    <mergeCell ref="A28:D28"/>
    <mergeCell ref="A37:D37"/>
    <mergeCell ref="B38:C38"/>
    <mergeCell ref="A36:D36"/>
    <mergeCell ref="A19:B19"/>
    <mergeCell ref="C19:D19"/>
    <mergeCell ref="B24:C24"/>
    <mergeCell ref="B48:C48"/>
    <mergeCell ref="A43:B43"/>
    <mergeCell ref="B46:C46"/>
    <mergeCell ref="A44:D44"/>
    <mergeCell ref="B31:C31"/>
    <mergeCell ref="B119:C119"/>
    <mergeCell ref="A106:B106"/>
    <mergeCell ref="B118:C118"/>
    <mergeCell ref="A115:B115"/>
    <mergeCell ref="C115:D115"/>
    <mergeCell ref="A116:D116"/>
    <mergeCell ref="A114:B114"/>
    <mergeCell ref="B80:C80"/>
    <mergeCell ref="A93:D93"/>
    <mergeCell ref="B94:C94"/>
    <mergeCell ref="A92:D92"/>
    <mergeCell ref="A85:D85"/>
    <mergeCell ref="B86:C86"/>
    <mergeCell ref="A101:D101"/>
    <mergeCell ref="A98:B98"/>
    <mergeCell ref="C91:D91"/>
    <mergeCell ref="B87:C87"/>
    <mergeCell ref="B95:C95"/>
    <mergeCell ref="B88:C88"/>
    <mergeCell ref="B103:C103"/>
    <mergeCell ref="B104:C104"/>
    <mergeCell ref="A107:B107"/>
    <mergeCell ref="B111:C111"/>
    <mergeCell ref="B112:C112"/>
    <mergeCell ref="A133:D133"/>
    <mergeCell ref="B134:C134"/>
    <mergeCell ref="A132:D132"/>
    <mergeCell ref="B135:C135"/>
    <mergeCell ref="A5:C5"/>
    <mergeCell ref="A148:D148"/>
    <mergeCell ref="A154:B154"/>
    <mergeCell ref="B151:C151"/>
    <mergeCell ref="B152:C152"/>
    <mergeCell ref="C147:D147"/>
    <mergeCell ref="A140:D140"/>
    <mergeCell ref="B144:C144"/>
    <mergeCell ref="A147:B147"/>
    <mergeCell ref="A141:D141"/>
    <mergeCell ref="B142:C142"/>
    <mergeCell ref="A138:B138"/>
    <mergeCell ref="A139:B139"/>
    <mergeCell ref="A149:D149"/>
    <mergeCell ref="B120:C120"/>
    <mergeCell ref="C107:D107"/>
    <mergeCell ref="A108:D108"/>
    <mergeCell ref="A109:D109"/>
    <mergeCell ref="B110:C110"/>
    <mergeCell ref="A66:B66"/>
    <mergeCell ref="A155:B155"/>
    <mergeCell ref="C155:D155"/>
    <mergeCell ref="A156:D156"/>
    <mergeCell ref="B158:C158"/>
    <mergeCell ref="A157:D157"/>
    <mergeCell ref="B150:C150"/>
    <mergeCell ref="C139:D139"/>
    <mergeCell ref="B143:C143"/>
    <mergeCell ref="A146:B146"/>
    <mergeCell ref="A162:B162"/>
    <mergeCell ref="A163:B163"/>
    <mergeCell ref="C163:D163"/>
    <mergeCell ref="A164:D164"/>
    <mergeCell ref="A165:D165"/>
    <mergeCell ref="B166:C166"/>
    <mergeCell ref="B167:C167"/>
    <mergeCell ref="B168:C168"/>
    <mergeCell ref="B159:C159"/>
    <mergeCell ref="B160:C160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W21" sqref="W21"/>
    </sheetView>
  </sheetViews>
  <sheetFormatPr defaultRowHeight="12.75"/>
  <cols>
    <col min="1" max="1" width="6.28515625" customWidth="1"/>
    <col min="3" max="3" width="16.7109375" customWidth="1"/>
    <col min="4" max="4" width="16.28515625" customWidth="1"/>
    <col min="5" max="5" width="17.5703125" customWidth="1"/>
    <col min="6" max="6" width="9.85546875" style="321" customWidth="1"/>
    <col min="7" max="7" width="10.140625" customWidth="1"/>
    <col min="9" max="9" width="14.28515625" customWidth="1"/>
    <col min="11" max="11" width="9.140625" hidden="1" customWidth="1"/>
    <col min="12" max="12" width="9.140625" style="71"/>
    <col min="13" max="13" width="13" style="71" hidden="1" customWidth="1"/>
    <col min="14" max="14" width="15" customWidth="1"/>
    <col min="15" max="15" width="21.42578125" customWidth="1"/>
    <col min="16" max="16" width="9.140625" hidden="1" customWidth="1"/>
    <col min="17" max="17" width="9.140625" style="71" customWidth="1"/>
    <col min="18" max="19" width="12.28515625" customWidth="1"/>
  </cols>
  <sheetData>
    <row r="1" spans="1:22">
      <c r="Q1" s="295" t="s">
        <v>618</v>
      </c>
      <c r="R1" s="296"/>
      <c r="S1" s="296"/>
      <c r="T1" s="297"/>
    </row>
    <row r="2" spans="1:22" ht="52.5">
      <c r="A2" s="72" t="s">
        <v>100</v>
      </c>
      <c r="B2" s="72" t="s">
        <v>101</v>
      </c>
      <c r="C2" s="72" t="s">
        <v>102</v>
      </c>
      <c r="D2" s="72" t="s">
        <v>103</v>
      </c>
      <c r="E2" s="73" t="s">
        <v>104</v>
      </c>
      <c r="F2" s="322" t="s">
        <v>625</v>
      </c>
      <c r="G2" s="72" t="s">
        <v>105</v>
      </c>
      <c r="H2" s="72" t="s">
        <v>106</v>
      </c>
      <c r="I2" s="72" t="s">
        <v>107</v>
      </c>
      <c r="J2" s="74" t="s">
        <v>108</v>
      </c>
      <c r="K2" s="74"/>
      <c r="L2" s="74" t="s">
        <v>283</v>
      </c>
      <c r="M2" s="74" t="s">
        <v>292</v>
      </c>
      <c r="N2" s="292" t="s">
        <v>598</v>
      </c>
      <c r="O2" s="293" t="s">
        <v>109</v>
      </c>
      <c r="P2" s="75" t="s">
        <v>110</v>
      </c>
      <c r="Q2" s="294" t="s">
        <v>18</v>
      </c>
      <c r="R2" s="294" t="s">
        <v>112</v>
      </c>
      <c r="S2" s="294" t="s">
        <v>111</v>
      </c>
      <c r="T2" s="257" t="s">
        <v>597</v>
      </c>
    </row>
    <row r="3" spans="1:22" s="71" customFormat="1" ht="21">
      <c r="A3" s="81">
        <v>1</v>
      </c>
      <c r="B3" s="232" t="s">
        <v>177</v>
      </c>
      <c r="C3" s="268" t="s">
        <v>141</v>
      </c>
      <c r="D3" s="268" t="s">
        <v>181</v>
      </c>
      <c r="E3" s="269" t="s">
        <v>123</v>
      </c>
      <c r="F3" s="323"/>
      <c r="G3" s="268" t="s">
        <v>599</v>
      </c>
      <c r="H3" s="268">
        <v>2015</v>
      </c>
      <c r="I3" s="268" t="s">
        <v>282</v>
      </c>
      <c r="J3" s="270">
        <v>5</v>
      </c>
      <c r="K3" s="270"/>
      <c r="L3" s="285" t="s">
        <v>284</v>
      </c>
      <c r="M3" s="285">
        <v>70900</v>
      </c>
      <c r="N3" s="286">
        <f>ROUND(M3*0.9,0)</f>
        <v>63810</v>
      </c>
      <c r="O3" s="84" t="str">
        <f>[1]Jednostki!B$2</f>
        <v>Starostwo Powiatowe</v>
      </c>
      <c r="P3" s="271">
        <v>26762</v>
      </c>
      <c r="Q3" s="272" t="s">
        <v>579</v>
      </c>
      <c r="R3" s="272" t="s">
        <v>579</v>
      </c>
      <c r="S3" s="272" t="s">
        <v>579</v>
      </c>
      <c r="T3" s="272" t="s">
        <v>579</v>
      </c>
      <c r="U3" s="273"/>
      <c r="V3" s="273"/>
    </row>
    <row r="4" spans="1:22" s="71" customFormat="1" ht="21">
      <c r="A4" s="81">
        <v>2</v>
      </c>
      <c r="B4" s="232" t="s">
        <v>178</v>
      </c>
      <c r="C4" s="268" t="s">
        <v>140</v>
      </c>
      <c r="D4" s="268" t="s">
        <v>182</v>
      </c>
      <c r="E4" s="269" t="s">
        <v>123</v>
      </c>
      <c r="F4" s="323"/>
      <c r="G4" s="268" t="s">
        <v>600</v>
      </c>
      <c r="H4" s="268">
        <v>2007</v>
      </c>
      <c r="I4" s="330">
        <v>39554</v>
      </c>
      <c r="J4" s="270">
        <v>5</v>
      </c>
      <c r="K4" s="270"/>
      <c r="L4" s="285" t="s">
        <v>84</v>
      </c>
      <c r="M4" s="285">
        <v>10100</v>
      </c>
      <c r="N4" s="286">
        <f t="shared" ref="N4:N8" si="0">ROUND(M4*0.9,0)</f>
        <v>9090</v>
      </c>
      <c r="O4" s="84" t="str">
        <f>[1]Jednostki!B$2</f>
        <v>Starostwo Powiatowe</v>
      </c>
      <c r="P4" s="271">
        <v>145808</v>
      </c>
      <c r="Q4" s="80" t="s">
        <v>577</v>
      </c>
      <c r="R4" s="80" t="s">
        <v>577</v>
      </c>
      <c r="S4" s="80" t="s">
        <v>577</v>
      </c>
      <c r="T4" s="275"/>
      <c r="U4" s="273"/>
      <c r="V4" s="273"/>
    </row>
    <row r="5" spans="1:22" s="71" customFormat="1" ht="21">
      <c r="A5" s="81">
        <v>3</v>
      </c>
      <c r="B5" s="232" t="s">
        <v>179</v>
      </c>
      <c r="C5" s="268" t="s">
        <v>142</v>
      </c>
      <c r="D5" s="268" t="s">
        <v>183</v>
      </c>
      <c r="E5" s="269" t="s">
        <v>123</v>
      </c>
      <c r="F5" s="323"/>
      <c r="G5" s="268" t="s">
        <v>601</v>
      </c>
      <c r="H5" s="268">
        <v>2017</v>
      </c>
      <c r="I5" s="268" t="s">
        <v>281</v>
      </c>
      <c r="J5" s="270">
        <v>5</v>
      </c>
      <c r="K5" s="270"/>
      <c r="L5" s="285" t="s">
        <v>84</v>
      </c>
      <c r="M5" s="285">
        <v>51400</v>
      </c>
      <c r="N5" s="286">
        <f t="shared" si="0"/>
        <v>46260</v>
      </c>
      <c r="O5" s="84" t="str">
        <f>[1]Jednostki!B$2</f>
        <v>Starostwo Powiatowe</v>
      </c>
      <c r="P5" s="271">
        <v>3283</v>
      </c>
      <c r="Q5" s="272" t="s">
        <v>580</v>
      </c>
      <c r="R5" s="272" t="s">
        <v>580</v>
      </c>
      <c r="S5" s="272" t="s">
        <v>580</v>
      </c>
      <c r="T5" s="275"/>
      <c r="U5" s="273"/>
      <c r="V5" s="273"/>
    </row>
    <row r="6" spans="1:22" s="71" customFormat="1" ht="21">
      <c r="A6" s="81">
        <v>4</v>
      </c>
      <c r="B6" s="232" t="s">
        <v>180</v>
      </c>
      <c r="C6" s="268" t="s">
        <v>184</v>
      </c>
      <c r="D6" s="268" t="s">
        <v>185</v>
      </c>
      <c r="E6" s="269" t="s">
        <v>123</v>
      </c>
      <c r="F6" s="323"/>
      <c r="G6" s="268" t="s">
        <v>602</v>
      </c>
      <c r="H6" s="268">
        <v>2004</v>
      </c>
      <c r="I6" s="330">
        <v>38223</v>
      </c>
      <c r="J6" s="270">
        <v>5</v>
      </c>
      <c r="K6" s="270"/>
      <c r="L6" s="285" t="s">
        <v>84</v>
      </c>
      <c r="M6" s="285">
        <v>6800</v>
      </c>
      <c r="N6" s="286">
        <f t="shared" si="0"/>
        <v>6120</v>
      </c>
      <c r="O6" s="84" t="str">
        <f>[1]Jednostki!B$2</f>
        <v>Starostwo Powiatowe</v>
      </c>
      <c r="P6" s="271">
        <v>88000</v>
      </c>
      <c r="Q6" s="272" t="s">
        <v>581</v>
      </c>
      <c r="R6" s="272" t="s">
        <v>581</v>
      </c>
      <c r="S6" s="272" t="s">
        <v>581</v>
      </c>
      <c r="T6" s="275"/>
      <c r="U6" s="273"/>
      <c r="V6" s="273"/>
    </row>
    <row r="7" spans="1:22" s="71" customFormat="1" ht="21">
      <c r="A7" s="81">
        <v>5</v>
      </c>
      <c r="B7" s="232" t="s">
        <v>186</v>
      </c>
      <c r="C7" s="268" t="s">
        <v>140</v>
      </c>
      <c r="D7" s="268" t="s">
        <v>187</v>
      </c>
      <c r="E7" s="269" t="s">
        <v>188</v>
      </c>
      <c r="F7" s="323">
        <v>1840</v>
      </c>
      <c r="G7" s="268" t="s">
        <v>603</v>
      </c>
      <c r="H7" s="268">
        <v>2005</v>
      </c>
      <c r="I7" s="268" t="s">
        <v>113</v>
      </c>
      <c r="J7" s="270">
        <v>5</v>
      </c>
      <c r="K7" s="270"/>
      <c r="L7" s="285" t="s">
        <v>84</v>
      </c>
      <c r="M7" s="285">
        <v>9100</v>
      </c>
      <c r="N7" s="286">
        <f t="shared" si="0"/>
        <v>8190</v>
      </c>
      <c r="O7" s="268" t="s">
        <v>295</v>
      </c>
      <c r="P7" s="271"/>
      <c r="Q7" s="80" t="s">
        <v>577</v>
      </c>
      <c r="R7" s="80" t="s">
        <v>577</v>
      </c>
      <c r="S7" s="80" t="s">
        <v>577</v>
      </c>
      <c r="T7" s="275"/>
      <c r="U7" s="273"/>
      <c r="V7" s="273"/>
    </row>
    <row r="8" spans="1:22" s="71" customFormat="1" ht="21">
      <c r="A8" s="81">
        <v>6</v>
      </c>
      <c r="B8" s="232" t="s">
        <v>189</v>
      </c>
      <c r="C8" s="268" t="s">
        <v>190</v>
      </c>
      <c r="D8" s="268" t="s">
        <v>191</v>
      </c>
      <c r="E8" s="269" t="s">
        <v>550</v>
      </c>
      <c r="F8" s="323"/>
      <c r="G8" s="268"/>
      <c r="H8" s="268">
        <v>2006</v>
      </c>
      <c r="I8" s="268"/>
      <c r="J8" s="270"/>
      <c r="K8" s="270"/>
      <c r="L8" s="285" t="s">
        <v>285</v>
      </c>
      <c r="M8" s="285">
        <v>0</v>
      </c>
      <c r="N8" s="286">
        <f t="shared" si="0"/>
        <v>0</v>
      </c>
      <c r="O8" s="268" t="s">
        <v>295</v>
      </c>
      <c r="P8" s="271"/>
      <c r="Q8" s="272" t="s">
        <v>583</v>
      </c>
      <c r="R8" s="77"/>
      <c r="S8" s="264"/>
      <c r="T8" s="275"/>
      <c r="U8" s="273"/>
      <c r="V8" s="273"/>
    </row>
    <row r="9" spans="1:22" ht="31.5">
      <c r="A9" s="81">
        <v>7</v>
      </c>
      <c r="B9" s="83" t="s">
        <v>117</v>
      </c>
      <c r="C9" s="320" t="s">
        <v>118</v>
      </c>
      <c r="D9" s="86" t="s">
        <v>119</v>
      </c>
      <c r="E9" s="87" t="s">
        <v>120</v>
      </c>
      <c r="F9" s="324">
        <v>3000</v>
      </c>
      <c r="G9" s="87" t="s">
        <v>121</v>
      </c>
      <c r="H9" s="84">
        <v>2006</v>
      </c>
      <c r="I9" s="84" t="s">
        <v>122</v>
      </c>
      <c r="J9" s="85">
        <v>9</v>
      </c>
      <c r="K9" s="85" t="s">
        <v>116</v>
      </c>
      <c r="L9" s="285" t="s">
        <v>84</v>
      </c>
      <c r="M9" s="285">
        <v>23900</v>
      </c>
      <c r="N9" s="287">
        <f>ROUND(M9*0.9,0)</f>
        <v>21510</v>
      </c>
      <c r="O9" s="84" t="str">
        <f>[1]Jednostki!B$2</f>
        <v>Starostwo Powiatowe</v>
      </c>
      <c r="P9" s="274">
        <v>184948</v>
      </c>
      <c r="Q9" s="80" t="s">
        <v>577</v>
      </c>
      <c r="R9" s="80" t="s">
        <v>577</v>
      </c>
      <c r="S9" s="80" t="s">
        <v>577</v>
      </c>
      <c r="T9" s="275"/>
      <c r="U9" s="273"/>
      <c r="V9" s="273"/>
    </row>
    <row r="10" spans="1:22" ht="21">
      <c r="A10" s="81">
        <v>8</v>
      </c>
      <c r="B10" s="83" t="s">
        <v>124</v>
      </c>
      <c r="C10" s="83" t="s">
        <v>125</v>
      </c>
      <c r="D10" s="86" t="s">
        <v>126</v>
      </c>
      <c r="E10" s="83" t="s">
        <v>127</v>
      </c>
      <c r="F10" s="325">
        <v>6500</v>
      </c>
      <c r="G10" s="84" t="s">
        <v>128</v>
      </c>
      <c r="H10" s="84">
        <v>2005</v>
      </c>
      <c r="I10" s="84" t="s">
        <v>129</v>
      </c>
      <c r="J10" s="85">
        <v>3</v>
      </c>
      <c r="K10" s="85"/>
      <c r="L10" s="285" t="s">
        <v>84</v>
      </c>
      <c r="M10" s="285">
        <v>26000</v>
      </c>
      <c r="N10" s="287">
        <f t="shared" ref="N10:N23" si="1">ROUND(M10*0.9,0)</f>
        <v>23400</v>
      </c>
      <c r="O10" s="84" t="str">
        <f>[1]Jednostki!B$17</f>
        <v>Zarząd Dróg Powiatowych</v>
      </c>
      <c r="P10" s="76"/>
      <c r="Q10" s="80" t="s">
        <v>577</v>
      </c>
      <c r="R10" s="80" t="s">
        <v>577</v>
      </c>
      <c r="S10" s="80" t="s">
        <v>577</v>
      </c>
      <c r="T10" s="275"/>
      <c r="U10" s="273"/>
      <c r="V10" s="273"/>
    </row>
    <row r="11" spans="1:22" ht="21">
      <c r="A11" s="81">
        <v>9</v>
      </c>
      <c r="B11" s="83" t="s">
        <v>130</v>
      </c>
      <c r="C11" s="83" t="s">
        <v>131</v>
      </c>
      <c r="D11" s="86" t="s">
        <v>132</v>
      </c>
      <c r="E11" s="83" t="s">
        <v>123</v>
      </c>
      <c r="F11" s="325"/>
      <c r="G11" s="84" t="s">
        <v>133</v>
      </c>
      <c r="H11" s="84">
        <v>2003</v>
      </c>
      <c r="I11" s="84" t="s">
        <v>134</v>
      </c>
      <c r="J11" s="85">
        <v>5</v>
      </c>
      <c r="K11" s="85" t="s">
        <v>116</v>
      </c>
      <c r="L11" s="285" t="s">
        <v>84</v>
      </c>
      <c r="M11" s="285">
        <v>3200</v>
      </c>
      <c r="N11" s="287">
        <f t="shared" si="1"/>
        <v>2880</v>
      </c>
      <c r="O11" s="84" t="str">
        <f>[1]Jednostki!B$17</f>
        <v>Zarząd Dróg Powiatowych</v>
      </c>
      <c r="P11" s="76"/>
      <c r="Q11" s="80" t="s">
        <v>577</v>
      </c>
      <c r="R11" s="80" t="s">
        <v>577</v>
      </c>
      <c r="S11" s="80" t="s">
        <v>577</v>
      </c>
      <c r="T11" s="275"/>
      <c r="U11" s="273"/>
      <c r="V11" s="273"/>
    </row>
    <row r="12" spans="1:22" ht="21">
      <c r="A12" s="81">
        <v>10</v>
      </c>
      <c r="B12" s="83" t="s">
        <v>135</v>
      </c>
      <c r="C12" s="83" t="s">
        <v>136</v>
      </c>
      <c r="D12" s="83">
        <v>3</v>
      </c>
      <c r="E12" s="83" t="s">
        <v>137</v>
      </c>
      <c r="F12" s="325"/>
      <c r="G12" s="84" t="s">
        <v>138</v>
      </c>
      <c r="H12" s="84">
        <v>2009</v>
      </c>
      <c r="I12" s="84" t="s">
        <v>139</v>
      </c>
      <c r="J12" s="85">
        <v>5</v>
      </c>
      <c r="K12" s="85" t="s">
        <v>116</v>
      </c>
      <c r="L12" s="285" t="s">
        <v>84</v>
      </c>
      <c r="M12" s="285">
        <v>16200</v>
      </c>
      <c r="N12" s="287">
        <f t="shared" si="1"/>
        <v>14580</v>
      </c>
      <c r="O12" s="84" t="str">
        <f>[1]Jednostki!B$17</f>
        <v>Zarząd Dróg Powiatowych</v>
      </c>
      <c r="P12" s="76"/>
      <c r="Q12" s="80" t="s">
        <v>584</v>
      </c>
      <c r="R12" s="80" t="s">
        <v>584</v>
      </c>
      <c r="S12" s="80" t="s">
        <v>584</v>
      </c>
      <c r="T12" s="275"/>
      <c r="U12" s="273"/>
      <c r="V12" s="273"/>
    </row>
    <row r="13" spans="1:22" s="71" customFormat="1" ht="21">
      <c r="A13" s="81">
        <v>11</v>
      </c>
      <c r="B13" s="83" t="s">
        <v>251</v>
      </c>
      <c r="C13" s="83" t="s">
        <v>274</v>
      </c>
      <c r="D13" s="83" t="s">
        <v>275</v>
      </c>
      <c r="E13" s="83" t="s">
        <v>123</v>
      </c>
      <c r="F13" s="325"/>
      <c r="G13" s="84" t="s">
        <v>604</v>
      </c>
      <c r="H13" s="84">
        <v>2015</v>
      </c>
      <c r="I13" s="84" t="s">
        <v>276</v>
      </c>
      <c r="J13" s="85">
        <v>5</v>
      </c>
      <c r="K13" s="85" t="s">
        <v>116</v>
      </c>
      <c r="L13" s="285" t="s">
        <v>84</v>
      </c>
      <c r="M13" s="285">
        <v>33300</v>
      </c>
      <c r="N13" s="287">
        <f t="shared" si="1"/>
        <v>29970</v>
      </c>
      <c r="O13" s="84" t="str">
        <f>[1]Jednostki!B$17</f>
        <v>Zarząd Dróg Powiatowych</v>
      </c>
      <c r="P13" s="76"/>
      <c r="Q13" s="80" t="s">
        <v>585</v>
      </c>
      <c r="R13" s="80" t="s">
        <v>585</v>
      </c>
      <c r="S13" s="80" t="s">
        <v>585</v>
      </c>
      <c r="T13" s="275"/>
      <c r="U13" s="273"/>
      <c r="V13" s="273"/>
    </row>
    <row r="14" spans="1:22" ht="21">
      <c r="A14" s="81">
        <v>12</v>
      </c>
      <c r="B14" s="86" t="s">
        <v>143</v>
      </c>
      <c r="C14" s="83" t="s">
        <v>144</v>
      </c>
      <c r="D14" s="83" t="s">
        <v>145</v>
      </c>
      <c r="E14" s="83" t="s">
        <v>123</v>
      </c>
      <c r="F14" s="325">
        <v>3000</v>
      </c>
      <c r="G14" s="84" t="s">
        <v>146</v>
      </c>
      <c r="H14" s="84">
        <v>2008</v>
      </c>
      <c r="I14" s="84" t="s">
        <v>147</v>
      </c>
      <c r="J14" s="85">
        <v>9</v>
      </c>
      <c r="K14" s="85" t="s">
        <v>116</v>
      </c>
      <c r="L14" s="285" t="s">
        <v>84</v>
      </c>
      <c r="M14" s="285">
        <v>0</v>
      </c>
      <c r="N14" s="287">
        <f t="shared" si="1"/>
        <v>0</v>
      </c>
      <c r="O14" s="84" t="str">
        <f>[1]Jednostki!B$16</f>
        <v>Specjalny Ośrodek Szkolno – Wychowawczy</v>
      </c>
      <c r="P14" s="78"/>
      <c r="Q14" s="80" t="s">
        <v>577</v>
      </c>
      <c r="R14" s="276"/>
      <c r="S14" s="80" t="s">
        <v>577</v>
      </c>
      <c r="T14" s="275"/>
      <c r="U14" s="273"/>
      <c r="V14" s="273"/>
    </row>
    <row r="15" spans="1:22" ht="21">
      <c r="A15" s="81">
        <v>13</v>
      </c>
      <c r="B15" s="86" t="s">
        <v>149</v>
      </c>
      <c r="C15" s="83" t="s">
        <v>150</v>
      </c>
      <c r="D15" s="86" t="s">
        <v>17</v>
      </c>
      <c r="E15" s="83" t="s">
        <v>151</v>
      </c>
      <c r="F15" s="325"/>
      <c r="G15" s="87" t="s">
        <v>152</v>
      </c>
      <c r="H15" s="84">
        <v>2013</v>
      </c>
      <c r="I15" s="84" t="s">
        <v>153</v>
      </c>
      <c r="J15" s="88">
        <v>0</v>
      </c>
      <c r="K15" s="85"/>
      <c r="L15" s="285" t="s">
        <v>285</v>
      </c>
      <c r="M15" s="285">
        <v>0</v>
      </c>
      <c r="N15" s="287">
        <f t="shared" si="1"/>
        <v>0</v>
      </c>
      <c r="O15" s="84" t="str">
        <f>[1]Jednostki!B$15</f>
        <v>Powiatowy Zakład Aktywności Zawodowej</v>
      </c>
      <c r="P15" s="76"/>
      <c r="Q15" s="80" t="s">
        <v>582</v>
      </c>
      <c r="R15" s="77"/>
      <c r="S15" s="264"/>
      <c r="T15" s="275"/>
      <c r="U15" s="273"/>
      <c r="V15" s="273"/>
    </row>
    <row r="16" spans="1:22" ht="21">
      <c r="A16" s="81">
        <v>14</v>
      </c>
      <c r="B16" s="83" t="s">
        <v>154</v>
      </c>
      <c r="C16" s="83" t="s">
        <v>155</v>
      </c>
      <c r="D16" s="83" t="s">
        <v>17</v>
      </c>
      <c r="E16" s="86" t="s">
        <v>156</v>
      </c>
      <c r="F16" s="326"/>
      <c r="G16" s="87" t="s">
        <v>157</v>
      </c>
      <c r="H16" s="84">
        <v>2001</v>
      </c>
      <c r="I16" s="84" t="s">
        <v>158</v>
      </c>
      <c r="J16" s="85">
        <v>0</v>
      </c>
      <c r="K16" s="85"/>
      <c r="L16" s="285" t="s">
        <v>285</v>
      </c>
      <c r="M16" s="285">
        <v>0</v>
      </c>
      <c r="N16" s="287">
        <f t="shared" si="1"/>
        <v>0</v>
      </c>
      <c r="O16" s="84" t="str">
        <f>[1]Jednostki!B$15</f>
        <v>Powiatowy Zakład Aktywności Zawodowej</v>
      </c>
      <c r="P16" s="76"/>
      <c r="Q16" s="80" t="s">
        <v>577</v>
      </c>
      <c r="R16" s="77"/>
      <c r="S16" s="264"/>
      <c r="T16" s="275"/>
      <c r="U16" s="273"/>
      <c r="V16" s="273"/>
    </row>
    <row r="17" spans="1:27" ht="21">
      <c r="A17" s="81">
        <v>15</v>
      </c>
      <c r="B17" s="83" t="s">
        <v>231</v>
      </c>
      <c r="C17" s="86" t="s">
        <v>232</v>
      </c>
      <c r="D17" s="86" t="s">
        <v>233</v>
      </c>
      <c r="E17" s="87" t="s">
        <v>162</v>
      </c>
      <c r="F17" s="324"/>
      <c r="G17" s="87" t="s">
        <v>605</v>
      </c>
      <c r="H17" s="84">
        <v>2016</v>
      </c>
      <c r="I17" s="84" t="s">
        <v>234</v>
      </c>
      <c r="J17" s="85">
        <v>18</v>
      </c>
      <c r="K17" s="85" t="s">
        <v>116</v>
      </c>
      <c r="L17" s="285" t="s">
        <v>85</v>
      </c>
      <c r="M17" s="285">
        <v>150195</v>
      </c>
      <c r="N17" s="287">
        <f t="shared" si="1"/>
        <v>135176</v>
      </c>
      <c r="O17" s="84" t="str">
        <f>[1]Jednostki!B$15</f>
        <v>Powiatowy Zakład Aktywności Zawodowej</v>
      </c>
      <c r="P17" s="76"/>
      <c r="Q17" s="80" t="s">
        <v>586</v>
      </c>
      <c r="R17" s="80" t="s">
        <v>586</v>
      </c>
      <c r="S17" s="80" t="s">
        <v>586</v>
      </c>
      <c r="T17" s="329" t="s">
        <v>586</v>
      </c>
      <c r="U17" s="273"/>
      <c r="V17" s="273"/>
    </row>
    <row r="18" spans="1:27" ht="21">
      <c r="A18" s="81">
        <v>16</v>
      </c>
      <c r="B18" s="83" t="s">
        <v>159</v>
      </c>
      <c r="C18" s="86" t="s">
        <v>160</v>
      </c>
      <c r="D18" s="86" t="s">
        <v>161</v>
      </c>
      <c r="E18" s="87" t="s">
        <v>162</v>
      </c>
      <c r="F18" s="324"/>
      <c r="G18" s="87" t="s">
        <v>606</v>
      </c>
      <c r="H18" s="84">
        <v>2011</v>
      </c>
      <c r="I18" s="84" t="s">
        <v>163</v>
      </c>
      <c r="J18" s="85">
        <v>19</v>
      </c>
      <c r="K18" s="85" t="s">
        <v>116</v>
      </c>
      <c r="L18" s="285" t="s">
        <v>84</v>
      </c>
      <c r="M18" s="285">
        <v>166250</v>
      </c>
      <c r="N18" s="287">
        <f t="shared" si="1"/>
        <v>149625</v>
      </c>
      <c r="O18" s="84" t="str">
        <f>[1]Jednostki!B$15</f>
        <v>Powiatowy Zakład Aktywności Zawodowej</v>
      </c>
      <c r="P18" s="79"/>
      <c r="Q18" s="80" t="s">
        <v>578</v>
      </c>
      <c r="R18" s="80" t="s">
        <v>578</v>
      </c>
      <c r="S18" s="80" t="s">
        <v>578</v>
      </c>
      <c r="T18" s="275"/>
      <c r="U18" s="273"/>
      <c r="V18" s="273"/>
    </row>
    <row r="19" spans="1:27" ht="21">
      <c r="A19" s="81">
        <v>17</v>
      </c>
      <c r="B19" s="83" t="s">
        <v>164</v>
      </c>
      <c r="C19" s="83" t="s">
        <v>165</v>
      </c>
      <c r="D19" s="86" t="s">
        <v>230</v>
      </c>
      <c r="E19" s="83" t="s">
        <v>137</v>
      </c>
      <c r="F19" s="325">
        <v>2835</v>
      </c>
      <c r="G19" s="87" t="s">
        <v>607</v>
      </c>
      <c r="H19" s="84">
        <v>2007</v>
      </c>
      <c r="I19" s="84" t="s">
        <v>166</v>
      </c>
      <c r="J19" s="85">
        <v>5</v>
      </c>
      <c r="K19" s="85" t="s">
        <v>116</v>
      </c>
      <c r="L19" s="285" t="s">
        <v>84</v>
      </c>
      <c r="M19" s="285">
        <v>10300</v>
      </c>
      <c r="N19" s="287">
        <f t="shared" si="1"/>
        <v>9270</v>
      </c>
      <c r="O19" s="84" t="str">
        <f>[1]Jednostki!B$15</f>
        <v>Powiatowy Zakład Aktywności Zawodowej</v>
      </c>
      <c r="P19" s="76"/>
      <c r="Q19" s="80" t="s">
        <v>587</v>
      </c>
      <c r="R19" s="80" t="s">
        <v>587</v>
      </c>
      <c r="S19" s="80" t="s">
        <v>587</v>
      </c>
      <c r="T19" s="275"/>
      <c r="U19" s="273"/>
      <c r="V19" s="273"/>
    </row>
    <row r="20" spans="1:27" s="71" customFormat="1" ht="31.5">
      <c r="A20" s="81">
        <v>18</v>
      </c>
      <c r="B20" s="83" t="s">
        <v>235</v>
      </c>
      <c r="C20" s="83" t="s">
        <v>232</v>
      </c>
      <c r="D20" s="86" t="s">
        <v>233</v>
      </c>
      <c r="E20" s="232" t="s">
        <v>120</v>
      </c>
      <c r="F20" s="325">
        <v>3500</v>
      </c>
      <c r="G20" s="87" t="s">
        <v>608</v>
      </c>
      <c r="H20" s="84">
        <v>2015</v>
      </c>
      <c r="I20" s="84" t="s">
        <v>236</v>
      </c>
      <c r="J20" s="85">
        <v>9</v>
      </c>
      <c r="K20" s="85" t="s">
        <v>116</v>
      </c>
      <c r="L20" s="285" t="s">
        <v>84</v>
      </c>
      <c r="M20" s="285">
        <v>123500</v>
      </c>
      <c r="N20" s="287">
        <f t="shared" si="1"/>
        <v>111150</v>
      </c>
      <c r="O20" s="84" t="str">
        <f>[1]Jednostki!B$15</f>
        <v>Powiatowy Zakład Aktywności Zawodowej</v>
      </c>
      <c r="P20" s="76"/>
      <c r="Q20" s="80" t="s">
        <v>588</v>
      </c>
      <c r="R20" s="80" t="s">
        <v>588</v>
      </c>
      <c r="S20" s="80" t="s">
        <v>588</v>
      </c>
      <c r="T20" s="275"/>
      <c r="U20" s="273"/>
      <c r="V20" s="273"/>
    </row>
    <row r="21" spans="1:27" s="71" customFormat="1" ht="21">
      <c r="A21" s="81">
        <v>19</v>
      </c>
      <c r="B21" s="83" t="s">
        <v>544</v>
      </c>
      <c r="C21" s="83" t="s">
        <v>546</v>
      </c>
      <c r="D21" s="86" t="s">
        <v>548</v>
      </c>
      <c r="E21" s="83" t="s">
        <v>137</v>
      </c>
      <c r="F21" s="325"/>
      <c r="G21" s="87" t="s">
        <v>609</v>
      </c>
      <c r="H21" s="84">
        <v>2018</v>
      </c>
      <c r="I21" s="195">
        <v>43822</v>
      </c>
      <c r="J21" s="85">
        <v>7</v>
      </c>
      <c r="K21" s="85"/>
      <c r="L21" s="285" t="s">
        <v>85</v>
      </c>
      <c r="M21" s="285">
        <v>110700</v>
      </c>
      <c r="N21" s="287">
        <f t="shared" si="1"/>
        <v>99630</v>
      </c>
      <c r="O21" s="84" t="str">
        <f>[1]Jednostki!B$15</f>
        <v>Powiatowy Zakład Aktywności Zawodowej</v>
      </c>
      <c r="P21" s="76"/>
      <c r="Q21" s="80" t="s">
        <v>578</v>
      </c>
      <c r="R21" s="80" t="s">
        <v>578</v>
      </c>
      <c r="S21" s="80" t="s">
        <v>578</v>
      </c>
      <c r="T21" s="80" t="s">
        <v>578</v>
      </c>
      <c r="U21" s="273"/>
      <c r="V21" s="273"/>
    </row>
    <row r="22" spans="1:27" s="71" customFormat="1" ht="21">
      <c r="A22" s="81">
        <v>20</v>
      </c>
      <c r="B22" s="83" t="s">
        <v>545</v>
      </c>
      <c r="C22" s="83" t="s">
        <v>547</v>
      </c>
      <c r="D22" s="83" t="s">
        <v>549</v>
      </c>
      <c r="E22" s="83" t="s">
        <v>550</v>
      </c>
      <c r="F22" s="325"/>
      <c r="G22" s="87" t="s">
        <v>619</v>
      </c>
      <c r="H22" s="84">
        <v>2018</v>
      </c>
      <c r="I22" s="195">
        <v>43524</v>
      </c>
      <c r="J22" s="85">
        <v>0</v>
      </c>
      <c r="K22" s="85"/>
      <c r="L22" s="285" t="s">
        <v>285</v>
      </c>
      <c r="M22" s="285">
        <v>42700</v>
      </c>
      <c r="N22" s="287">
        <f t="shared" si="1"/>
        <v>38430</v>
      </c>
      <c r="O22" s="84" t="str">
        <f>[1]Jednostki!B$15</f>
        <v>Powiatowy Zakład Aktywności Zawodowej</v>
      </c>
      <c r="P22" s="76"/>
      <c r="Q22" s="80" t="s">
        <v>589</v>
      </c>
      <c r="R22" s="80" t="s">
        <v>589</v>
      </c>
      <c r="S22" s="264"/>
      <c r="T22" s="275"/>
      <c r="U22" s="273"/>
      <c r="V22" s="273"/>
    </row>
    <row r="23" spans="1:27" ht="21">
      <c r="A23" s="268">
        <v>21</v>
      </c>
      <c r="B23" s="83" t="s">
        <v>250</v>
      </c>
      <c r="C23" s="83" t="s">
        <v>167</v>
      </c>
      <c r="D23" s="196" t="s">
        <v>556</v>
      </c>
      <c r="E23" s="83" t="s">
        <v>137</v>
      </c>
      <c r="F23" s="325"/>
      <c r="G23" s="84" t="s">
        <v>249</v>
      </c>
      <c r="H23" s="84">
        <v>2009</v>
      </c>
      <c r="I23" s="195">
        <v>39937</v>
      </c>
      <c r="J23" s="85">
        <v>7</v>
      </c>
      <c r="K23" s="85" t="s">
        <v>114</v>
      </c>
      <c r="L23" s="285" t="s">
        <v>85</v>
      </c>
      <c r="M23" s="285">
        <v>22800</v>
      </c>
      <c r="N23" s="287">
        <f t="shared" si="1"/>
        <v>20520</v>
      </c>
      <c r="O23" s="84" t="str">
        <f>[1]Jednostki!B$18</f>
        <v xml:space="preserve"> Placówka Opiekuńczo - Wychowawcza </v>
      </c>
      <c r="P23" s="76"/>
      <c r="Q23" s="80" t="s">
        <v>590</v>
      </c>
      <c r="R23" s="80" t="s">
        <v>590</v>
      </c>
      <c r="S23" s="80" t="s">
        <v>590</v>
      </c>
      <c r="T23" s="80" t="s">
        <v>590</v>
      </c>
      <c r="U23" s="273"/>
      <c r="V23" s="273"/>
    </row>
    <row r="24" spans="1:27" s="194" customFormat="1" ht="21">
      <c r="A24" s="268">
        <v>22</v>
      </c>
      <c r="B24" s="83" t="s">
        <v>168</v>
      </c>
      <c r="C24" s="83" t="s">
        <v>115</v>
      </c>
      <c r="D24" s="83" t="s">
        <v>169</v>
      </c>
      <c r="E24" s="83" t="s">
        <v>137</v>
      </c>
      <c r="F24" s="325"/>
      <c r="G24" s="84" t="s">
        <v>170</v>
      </c>
      <c r="H24" s="84">
        <v>2001</v>
      </c>
      <c r="I24" s="84" t="s">
        <v>171</v>
      </c>
      <c r="J24" s="85"/>
      <c r="K24" s="85" t="s">
        <v>114</v>
      </c>
      <c r="L24" s="285" t="s">
        <v>84</v>
      </c>
      <c r="M24" s="285">
        <v>0</v>
      </c>
      <c r="N24" s="287">
        <v>0</v>
      </c>
      <c r="O24" s="84" t="s">
        <v>172</v>
      </c>
      <c r="P24" s="76"/>
      <c r="Q24" s="80" t="s">
        <v>577</v>
      </c>
      <c r="R24" s="77"/>
      <c r="S24" s="264"/>
      <c r="T24" s="275"/>
      <c r="U24" s="273"/>
      <c r="V24" s="273"/>
      <c r="W24" s="273"/>
      <c r="X24" s="273"/>
      <c r="Y24" s="273"/>
      <c r="Z24" s="273"/>
      <c r="AA24" s="273"/>
    </row>
    <row r="25" spans="1:27" s="71" customFormat="1" ht="31.5">
      <c r="A25" s="268">
        <v>23</v>
      </c>
      <c r="B25" s="83" t="s">
        <v>369</v>
      </c>
      <c r="C25" s="83" t="s">
        <v>115</v>
      </c>
      <c r="D25" s="232" t="s">
        <v>370</v>
      </c>
      <c r="E25" s="232" t="s">
        <v>371</v>
      </c>
      <c r="F25" s="327">
        <v>3020</v>
      </c>
      <c r="G25" s="84" t="s">
        <v>610</v>
      </c>
      <c r="H25" s="84">
        <v>2018</v>
      </c>
      <c r="I25" s="195">
        <v>43455</v>
      </c>
      <c r="J25" s="85">
        <v>9</v>
      </c>
      <c r="K25" s="85"/>
      <c r="L25" s="285" t="s">
        <v>84</v>
      </c>
      <c r="M25" s="285">
        <v>111600</v>
      </c>
      <c r="N25" s="287">
        <f>ROUND(M25*0.9,0)</f>
        <v>100440</v>
      </c>
      <c r="O25" s="84" t="s">
        <v>372</v>
      </c>
      <c r="P25" s="250"/>
      <c r="Q25" s="80" t="s">
        <v>591</v>
      </c>
      <c r="R25" s="80" t="s">
        <v>591</v>
      </c>
      <c r="S25" s="80" t="s">
        <v>591</v>
      </c>
      <c r="T25" s="275"/>
    </row>
    <row r="26" spans="1:27" s="71" customFormat="1" ht="31.5">
      <c r="A26" s="268">
        <v>24</v>
      </c>
      <c r="B26" s="83" t="s">
        <v>383</v>
      </c>
      <c r="C26" s="83" t="s">
        <v>125</v>
      </c>
      <c r="D26" s="232" t="s">
        <v>384</v>
      </c>
      <c r="E26" s="232" t="s">
        <v>371</v>
      </c>
      <c r="F26" s="327">
        <v>3070</v>
      </c>
      <c r="G26" s="84" t="s">
        <v>603</v>
      </c>
      <c r="H26" s="84">
        <v>2019</v>
      </c>
      <c r="I26" s="195">
        <v>43796</v>
      </c>
      <c r="J26" s="85">
        <v>9</v>
      </c>
      <c r="K26" s="85"/>
      <c r="L26" s="285" t="s">
        <v>84</v>
      </c>
      <c r="M26" s="285">
        <v>95500</v>
      </c>
      <c r="N26" s="287">
        <f t="shared" ref="N26:N29" si="2">ROUND(M26*0.9,0)</f>
        <v>85950</v>
      </c>
      <c r="O26" s="84" t="s">
        <v>385</v>
      </c>
      <c r="P26" s="250"/>
      <c r="Q26" s="80" t="s">
        <v>594</v>
      </c>
      <c r="R26" s="80" t="s">
        <v>594</v>
      </c>
      <c r="S26" s="80" t="s">
        <v>594</v>
      </c>
      <c r="T26" s="275"/>
    </row>
    <row r="27" spans="1:27" s="71" customFormat="1" ht="21">
      <c r="A27" s="268">
        <v>25</v>
      </c>
      <c r="B27" s="83" t="s">
        <v>575</v>
      </c>
      <c r="C27" s="83" t="s">
        <v>148</v>
      </c>
      <c r="D27" s="232" t="s">
        <v>543</v>
      </c>
      <c r="E27" s="232" t="s">
        <v>137</v>
      </c>
      <c r="F27" s="327"/>
      <c r="G27" s="84" t="s">
        <v>611</v>
      </c>
      <c r="H27" s="84">
        <v>2019</v>
      </c>
      <c r="I27" s="195">
        <v>43804</v>
      </c>
      <c r="J27" s="85">
        <v>5</v>
      </c>
      <c r="K27" s="85"/>
      <c r="L27" s="285" t="s">
        <v>85</v>
      </c>
      <c r="M27" s="285">
        <v>85500</v>
      </c>
      <c r="N27" s="287">
        <f t="shared" si="2"/>
        <v>76950</v>
      </c>
      <c r="O27" s="84" t="s">
        <v>414</v>
      </c>
      <c r="P27" s="250"/>
      <c r="Q27" s="80" t="s">
        <v>592</v>
      </c>
      <c r="R27" s="80" t="s">
        <v>592</v>
      </c>
      <c r="S27" s="80" t="s">
        <v>592</v>
      </c>
      <c r="T27" s="80" t="s">
        <v>592</v>
      </c>
    </row>
    <row r="28" spans="1:27" s="71" customFormat="1" ht="21">
      <c r="A28" s="268">
        <v>26</v>
      </c>
      <c r="B28" s="83" t="s">
        <v>423</v>
      </c>
      <c r="C28" s="83" t="s">
        <v>424</v>
      </c>
      <c r="D28" s="232" t="s">
        <v>425</v>
      </c>
      <c r="E28" s="232" t="s">
        <v>137</v>
      </c>
      <c r="F28" s="327"/>
      <c r="G28" s="84" t="s">
        <v>612</v>
      </c>
      <c r="H28" s="84">
        <v>2018</v>
      </c>
      <c r="I28" s="195">
        <v>43378</v>
      </c>
      <c r="J28" s="85">
        <v>5</v>
      </c>
      <c r="K28" s="85"/>
      <c r="L28" s="285" t="s">
        <v>85</v>
      </c>
      <c r="M28" s="285">
        <v>49900</v>
      </c>
      <c r="N28" s="287">
        <f t="shared" si="2"/>
        <v>44910</v>
      </c>
      <c r="O28" s="84" t="s">
        <v>213</v>
      </c>
      <c r="P28" s="250"/>
      <c r="Q28" s="80" t="s">
        <v>593</v>
      </c>
      <c r="R28" s="80" t="s">
        <v>593</v>
      </c>
      <c r="S28" s="80" t="s">
        <v>593</v>
      </c>
      <c r="T28" s="80" t="s">
        <v>593</v>
      </c>
    </row>
    <row r="29" spans="1:27" s="71" customFormat="1" ht="31.5">
      <c r="A29" s="268">
        <v>27</v>
      </c>
      <c r="B29" s="83" t="s">
        <v>555</v>
      </c>
      <c r="C29" s="83" t="s">
        <v>125</v>
      </c>
      <c r="D29" s="232" t="s">
        <v>384</v>
      </c>
      <c r="E29" s="232" t="s">
        <v>120</v>
      </c>
      <c r="F29" s="327">
        <v>3070</v>
      </c>
      <c r="G29" s="84" t="s">
        <v>603</v>
      </c>
      <c r="H29" s="84">
        <v>2019</v>
      </c>
      <c r="I29" s="195">
        <v>43796</v>
      </c>
      <c r="J29" s="85">
        <v>9</v>
      </c>
      <c r="K29" s="85"/>
      <c r="L29" s="285" t="s">
        <v>85</v>
      </c>
      <c r="M29" s="285">
        <v>96400</v>
      </c>
      <c r="N29" s="287">
        <f t="shared" si="2"/>
        <v>86760</v>
      </c>
      <c r="O29" s="84" t="str">
        <f>[1]Jednostki!B$16</f>
        <v>Specjalny Ośrodek Szkolno – Wychowawczy</v>
      </c>
      <c r="P29" s="250"/>
      <c r="Q29" s="80" t="s">
        <v>594</v>
      </c>
      <c r="R29" s="80" t="s">
        <v>594</v>
      </c>
      <c r="S29" s="80" t="s">
        <v>594</v>
      </c>
      <c r="T29" s="80" t="s">
        <v>594</v>
      </c>
    </row>
    <row r="30" spans="1:27" ht="21">
      <c r="A30" s="80">
        <v>29</v>
      </c>
      <c r="B30" s="83" t="s">
        <v>574</v>
      </c>
      <c r="C30" s="83" t="s">
        <v>173</v>
      </c>
      <c r="D30" s="83"/>
      <c r="E30" s="232" t="s">
        <v>174</v>
      </c>
      <c r="F30" s="325"/>
      <c r="G30" s="84"/>
      <c r="H30" s="84">
        <v>2004</v>
      </c>
      <c r="I30" s="195">
        <v>38161</v>
      </c>
      <c r="J30" s="85"/>
      <c r="K30" s="85"/>
      <c r="L30" s="288" t="s">
        <v>285</v>
      </c>
      <c r="M30" s="288">
        <v>0</v>
      </c>
      <c r="N30" s="96">
        <v>0</v>
      </c>
      <c r="O30" s="84" t="str">
        <f>[1]Jednostki!B$17</f>
        <v>Zarząd Dróg Powiatowych</v>
      </c>
      <c r="P30" s="251"/>
      <c r="Q30" s="80" t="s">
        <v>577</v>
      </c>
      <c r="R30" s="77"/>
      <c r="S30" s="77"/>
      <c r="T30" s="246"/>
    </row>
    <row r="31" spans="1:27" ht="21">
      <c r="A31" s="80">
        <v>30</v>
      </c>
      <c r="B31" s="84" t="s">
        <v>273</v>
      </c>
      <c r="C31" s="84" t="s">
        <v>175</v>
      </c>
      <c r="D31" s="84"/>
      <c r="E31" s="83" t="s">
        <v>176</v>
      </c>
      <c r="F31" s="325"/>
      <c r="G31" s="84"/>
      <c r="H31" s="87">
        <v>2000</v>
      </c>
      <c r="I31" s="84"/>
      <c r="J31" s="85"/>
      <c r="K31" s="85"/>
      <c r="L31" s="288" t="s">
        <v>285</v>
      </c>
      <c r="M31" s="288">
        <v>0</v>
      </c>
      <c r="N31" s="96">
        <v>0</v>
      </c>
      <c r="O31" s="84" t="str">
        <f>[1]Jednostki!B$17</f>
        <v>Zarząd Dróg Powiatowych</v>
      </c>
      <c r="P31" s="251"/>
      <c r="Q31" s="80" t="s">
        <v>577</v>
      </c>
      <c r="R31" s="77"/>
      <c r="S31" s="77"/>
      <c r="T31" s="246"/>
    </row>
    <row r="32" spans="1:27" ht="21">
      <c r="A32" s="89">
        <v>31</v>
      </c>
      <c r="B32" s="98" t="s">
        <v>273</v>
      </c>
      <c r="C32" s="98" t="s">
        <v>237</v>
      </c>
      <c r="D32" s="98"/>
      <c r="E32" s="98" t="s">
        <v>238</v>
      </c>
      <c r="F32" s="328"/>
      <c r="G32" s="98"/>
      <c r="H32" s="98">
        <v>2016</v>
      </c>
      <c r="I32" s="98"/>
      <c r="J32" s="99"/>
      <c r="K32" s="99"/>
      <c r="L32" s="288" t="s">
        <v>285</v>
      </c>
      <c r="M32" s="288">
        <v>0</v>
      </c>
      <c r="N32" s="100">
        <v>0</v>
      </c>
      <c r="O32" s="84" t="str">
        <f>[1]Jednostki!B$15</f>
        <v>Powiatowy Zakład Aktywności Zawodowej</v>
      </c>
      <c r="P32" s="252"/>
      <c r="Q32" s="80" t="s">
        <v>577</v>
      </c>
      <c r="R32" s="265"/>
      <c r="S32" s="80" t="s">
        <v>577</v>
      </c>
      <c r="T32" s="246"/>
    </row>
    <row r="33" spans="1:20" ht="21">
      <c r="A33" s="246">
        <v>32</v>
      </c>
      <c r="B33" s="247" t="s">
        <v>273</v>
      </c>
      <c r="C33" s="247" t="s">
        <v>551</v>
      </c>
      <c r="D33" s="82"/>
      <c r="E33" s="83" t="s">
        <v>552</v>
      </c>
      <c r="F33" s="325"/>
      <c r="G33" s="82"/>
      <c r="H33" s="246">
        <v>2020</v>
      </c>
      <c r="I33" s="82"/>
      <c r="J33" s="82"/>
      <c r="K33" s="82"/>
      <c r="L33" s="288" t="s">
        <v>285</v>
      </c>
      <c r="M33" s="288">
        <v>0</v>
      </c>
      <c r="N33" s="289">
        <v>0</v>
      </c>
      <c r="O33" s="84" t="str">
        <f>[1]Jednostki!B$15</f>
        <v>Powiatowy Zakład Aktywności Zawodowej</v>
      </c>
      <c r="P33" s="82"/>
      <c r="Q33" s="80" t="s">
        <v>577</v>
      </c>
      <c r="R33" s="266"/>
      <c r="S33" s="80" t="s">
        <v>577</v>
      </c>
      <c r="T33" s="246"/>
    </row>
    <row r="34" spans="1:20" ht="22.5">
      <c r="A34" s="246">
        <v>33</v>
      </c>
      <c r="B34" s="247" t="s">
        <v>273</v>
      </c>
      <c r="C34" s="247" t="s">
        <v>554</v>
      </c>
      <c r="D34" s="82"/>
      <c r="E34" s="83" t="s">
        <v>553</v>
      </c>
      <c r="F34" s="325"/>
      <c r="G34" s="82"/>
      <c r="H34" s="246">
        <v>2000</v>
      </c>
      <c r="I34" s="82"/>
      <c r="J34" s="82"/>
      <c r="K34" s="82"/>
      <c r="L34" s="288" t="s">
        <v>285</v>
      </c>
      <c r="M34" s="247">
        <v>0</v>
      </c>
      <c r="N34" s="289">
        <v>0</v>
      </c>
      <c r="O34" s="84" t="str">
        <f>[1]Jednostki!B$15</f>
        <v>Powiatowy Zakład Aktywności Zawodowej</v>
      </c>
      <c r="P34" s="82"/>
      <c r="Q34" s="267" t="s">
        <v>595</v>
      </c>
      <c r="R34" s="266"/>
      <c r="S34" s="267" t="s">
        <v>595</v>
      </c>
      <c r="T34" s="246"/>
    </row>
    <row r="35" spans="1:20">
      <c r="A35" s="95"/>
      <c r="L35" s="290"/>
      <c r="M35" s="291">
        <f>SUM(M3:M29)</f>
        <v>1316245</v>
      </c>
      <c r="N35" s="248">
        <f>SUM(N3:N29)</f>
        <v>1184621</v>
      </c>
      <c r="R35" s="245"/>
      <c r="S35" s="245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A16" workbookViewId="0">
      <selection activeCell="F21" sqref="F21"/>
    </sheetView>
  </sheetViews>
  <sheetFormatPr defaultRowHeight="12.75"/>
  <cols>
    <col min="1" max="1" width="33.28515625" customWidth="1"/>
    <col min="2" max="2" width="11.85546875" customWidth="1"/>
    <col min="3" max="3" width="14.5703125" customWidth="1"/>
    <col min="4" max="4" width="12.85546875" customWidth="1"/>
    <col min="5" max="5" width="17.5703125" customWidth="1"/>
    <col min="6" max="6" width="12.28515625" customWidth="1"/>
    <col min="7" max="7" width="13" customWidth="1"/>
    <col min="8" max="8" width="13.7109375" customWidth="1"/>
  </cols>
  <sheetData>
    <row r="2" spans="1:8" ht="14.25">
      <c r="A2" s="492" t="s">
        <v>263</v>
      </c>
      <c r="B2" s="492">
        <v>2018</v>
      </c>
      <c r="C2" s="492"/>
      <c r="D2" s="492">
        <v>2019</v>
      </c>
      <c r="E2" s="492"/>
      <c r="F2" s="498">
        <v>44064</v>
      </c>
      <c r="G2" s="492"/>
    </row>
    <row r="3" spans="1:8" ht="28.5">
      <c r="A3" s="492"/>
      <c r="B3" s="234" t="s">
        <v>264</v>
      </c>
      <c r="C3" s="234" t="s">
        <v>265</v>
      </c>
      <c r="D3" s="234" t="s">
        <v>264</v>
      </c>
      <c r="E3" s="234" t="s">
        <v>265</v>
      </c>
      <c r="F3" s="234" t="s">
        <v>264</v>
      </c>
      <c r="G3" s="234" t="s">
        <v>265</v>
      </c>
    </row>
    <row r="4" spans="1:8" ht="45" customHeight="1">
      <c r="A4" s="235" t="s">
        <v>252</v>
      </c>
      <c r="B4" s="236">
        <v>2</v>
      </c>
      <c r="C4" s="237">
        <v>7715.46</v>
      </c>
      <c r="D4" s="236">
        <v>3</v>
      </c>
      <c r="E4" s="238">
        <v>10657.48</v>
      </c>
      <c r="F4" s="236">
        <v>2</v>
      </c>
      <c r="G4" s="238">
        <v>9131.58</v>
      </c>
    </row>
    <row r="5" spans="1:8" ht="62.25" customHeight="1">
      <c r="A5" s="235" t="s">
        <v>262</v>
      </c>
      <c r="B5" s="236">
        <v>0</v>
      </c>
      <c r="C5" s="238" t="s">
        <v>273</v>
      </c>
      <c r="D5" s="236">
        <v>1</v>
      </c>
      <c r="E5" s="238">
        <v>459</v>
      </c>
      <c r="F5" s="236">
        <v>0</v>
      </c>
      <c r="G5" s="238" t="s">
        <v>273</v>
      </c>
    </row>
    <row r="6" spans="1:8" ht="53.25" customHeight="1">
      <c r="A6" s="235" t="s">
        <v>266</v>
      </c>
      <c r="B6" s="236">
        <v>0</v>
      </c>
      <c r="C6" s="238" t="s">
        <v>273</v>
      </c>
      <c r="D6" s="236">
        <v>0</v>
      </c>
      <c r="E6" s="238" t="s">
        <v>273</v>
      </c>
      <c r="F6" s="236">
        <v>0</v>
      </c>
      <c r="G6" s="238" t="s">
        <v>273</v>
      </c>
    </row>
    <row r="7" spans="1:8" ht="53.25" customHeight="1">
      <c r="A7" s="235" t="s">
        <v>267</v>
      </c>
      <c r="B7" s="236">
        <v>3</v>
      </c>
      <c r="C7" s="239" t="s">
        <v>572</v>
      </c>
      <c r="D7" s="236">
        <v>1</v>
      </c>
      <c r="E7" s="239" t="s">
        <v>596</v>
      </c>
      <c r="F7" s="236">
        <v>2</v>
      </c>
      <c r="G7" s="239" t="s">
        <v>573</v>
      </c>
    </row>
    <row r="8" spans="1:8" ht="51">
      <c r="A8" s="240" t="s">
        <v>268</v>
      </c>
      <c r="B8" s="241">
        <v>5</v>
      </c>
      <c r="C8" s="242" t="s">
        <v>571</v>
      </c>
      <c r="D8" s="241">
        <f>D4+D5+D6+D7</f>
        <v>5</v>
      </c>
      <c r="E8" s="242" t="s">
        <v>570</v>
      </c>
      <c r="F8" s="241">
        <f>F4+F5+F6+F7</f>
        <v>4</v>
      </c>
      <c r="G8" s="242" t="s">
        <v>569</v>
      </c>
      <c r="H8" s="233" t="s">
        <v>568</v>
      </c>
    </row>
    <row r="10" spans="1:8" ht="14.25">
      <c r="A10" s="492" t="s">
        <v>263</v>
      </c>
      <c r="B10" s="492">
        <v>2018</v>
      </c>
      <c r="C10" s="492"/>
      <c r="D10" s="492">
        <v>2019</v>
      </c>
      <c r="E10" s="492"/>
      <c r="F10" s="498">
        <v>44076</v>
      </c>
      <c r="G10" s="492"/>
    </row>
    <row r="11" spans="1:8" ht="28.5">
      <c r="A11" s="492"/>
      <c r="B11" s="234" t="s">
        <v>264</v>
      </c>
      <c r="C11" s="234" t="s">
        <v>265</v>
      </c>
      <c r="D11" s="234" t="s">
        <v>264</v>
      </c>
      <c r="E11" s="234" t="s">
        <v>265</v>
      </c>
      <c r="F11" s="234" t="s">
        <v>264</v>
      </c>
      <c r="G11" s="234" t="s">
        <v>265</v>
      </c>
    </row>
    <row r="12" spans="1:8" ht="14.25">
      <c r="A12" s="235" t="s">
        <v>269</v>
      </c>
      <c r="B12" s="236"/>
      <c r="C12" s="238"/>
      <c r="D12" s="236"/>
      <c r="E12" s="238"/>
      <c r="F12" s="236"/>
      <c r="G12" s="238"/>
    </row>
    <row r="13" spans="1:8" ht="14.25">
      <c r="A13" s="235" t="s">
        <v>270</v>
      </c>
      <c r="B13" s="236">
        <v>2</v>
      </c>
      <c r="C13" s="238">
        <f>8449+1593</f>
        <v>10042</v>
      </c>
      <c r="D13" s="236">
        <v>2</v>
      </c>
      <c r="E13" s="238">
        <f>4767+4857</f>
        <v>9624</v>
      </c>
      <c r="F13" s="236"/>
      <c r="G13" s="238"/>
    </row>
    <row r="14" spans="1:8" s="71" customFormat="1" ht="14.25">
      <c r="A14" s="235" t="s">
        <v>271</v>
      </c>
      <c r="B14" s="236"/>
      <c r="C14" s="238"/>
      <c r="D14" s="236"/>
      <c r="E14" s="238"/>
      <c r="F14" s="236"/>
      <c r="G14" s="238"/>
    </row>
    <row r="15" spans="1:8" ht="14.25">
      <c r="A15" s="240" t="s">
        <v>268</v>
      </c>
      <c r="B15" s="243">
        <f>SUM(B12:B14)</f>
        <v>2</v>
      </c>
      <c r="C15" s="244">
        <f t="shared" ref="C15:G15" si="0">SUM(C12:C14)</f>
        <v>10042</v>
      </c>
      <c r="D15" s="243">
        <f t="shared" si="0"/>
        <v>2</v>
      </c>
      <c r="E15" s="244">
        <f t="shared" si="0"/>
        <v>9624</v>
      </c>
      <c r="F15" s="243">
        <f t="shared" si="0"/>
        <v>0</v>
      </c>
      <c r="G15" s="244">
        <f t="shared" si="0"/>
        <v>0</v>
      </c>
    </row>
    <row r="17" spans="1:8" ht="28.5">
      <c r="A17" s="262" t="s">
        <v>613</v>
      </c>
      <c r="C17" s="94"/>
    </row>
    <row r="18" spans="1:8" ht="15.75">
      <c r="A18" s="352" t="s">
        <v>633</v>
      </c>
    </row>
    <row r="19" spans="1:8" ht="14.25">
      <c r="A19" s="492" t="s">
        <v>263</v>
      </c>
      <c r="B19" s="492">
        <v>2018</v>
      </c>
      <c r="C19" s="492"/>
      <c r="D19" s="492">
        <v>2019</v>
      </c>
      <c r="E19" s="492"/>
      <c r="F19" s="494">
        <v>44141</v>
      </c>
      <c r="G19" s="495"/>
      <c r="H19" s="71"/>
    </row>
    <row r="20" spans="1:8" ht="29.25" thickBot="1">
      <c r="A20" s="493"/>
      <c r="B20" s="333" t="s">
        <v>264</v>
      </c>
      <c r="C20" s="333" t="s">
        <v>265</v>
      </c>
      <c r="D20" s="333" t="s">
        <v>264</v>
      </c>
      <c r="E20" s="333" t="s">
        <v>265</v>
      </c>
      <c r="F20" s="333" t="s">
        <v>264</v>
      </c>
      <c r="G20" s="333" t="s">
        <v>265</v>
      </c>
      <c r="H20" s="71"/>
    </row>
    <row r="21" spans="1:8" ht="43.5" thickBot="1">
      <c r="A21" s="496" t="s">
        <v>252</v>
      </c>
      <c r="B21" s="334">
        <v>2</v>
      </c>
      <c r="C21" s="335">
        <v>7715.46</v>
      </c>
      <c r="D21" s="334">
        <v>3</v>
      </c>
      <c r="E21" s="336">
        <v>10657.48</v>
      </c>
      <c r="F21" s="353">
        <v>3</v>
      </c>
      <c r="G21" s="337" t="s">
        <v>656</v>
      </c>
      <c r="H21" s="71"/>
    </row>
    <row r="22" spans="1:8" s="71" customFormat="1" ht="31.5">
      <c r="A22" s="490"/>
      <c r="B22" s="354">
        <v>1</v>
      </c>
      <c r="C22" s="359" t="s">
        <v>658</v>
      </c>
      <c r="D22" s="360">
        <v>1</v>
      </c>
      <c r="E22" s="361" t="s">
        <v>627</v>
      </c>
      <c r="F22" s="360">
        <v>1</v>
      </c>
      <c r="G22" s="361" t="s">
        <v>630</v>
      </c>
    </row>
    <row r="23" spans="1:8" s="71" customFormat="1" ht="31.5">
      <c r="A23" s="490"/>
      <c r="B23" s="355">
        <v>1</v>
      </c>
      <c r="C23" s="362" t="s">
        <v>626</v>
      </c>
      <c r="D23" s="363">
        <v>1</v>
      </c>
      <c r="E23" s="364" t="s">
        <v>659</v>
      </c>
      <c r="F23" s="363">
        <v>1</v>
      </c>
      <c r="G23" s="364" t="s">
        <v>660</v>
      </c>
    </row>
    <row r="24" spans="1:8" s="71" customFormat="1" ht="21.75" thickBot="1">
      <c r="A24" s="497"/>
      <c r="B24" s="356"/>
      <c r="C24" s="365"/>
      <c r="D24" s="366">
        <v>1</v>
      </c>
      <c r="E24" s="367" t="s">
        <v>626</v>
      </c>
      <c r="F24" s="366" t="s">
        <v>628</v>
      </c>
      <c r="G24" s="368" t="s">
        <v>661</v>
      </c>
    </row>
    <row r="25" spans="1:8" ht="43.5" thickBot="1">
      <c r="A25" s="331" t="s">
        <v>262</v>
      </c>
      <c r="B25" s="332">
        <v>0</v>
      </c>
      <c r="C25" s="369" t="s">
        <v>273</v>
      </c>
      <c r="D25" s="370">
        <v>1</v>
      </c>
      <c r="E25" s="371" t="s">
        <v>632</v>
      </c>
      <c r="F25" s="372">
        <v>0</v>
      </c>
      <c r="G25" s="373" t="s">
        <v>273</v>
      </c>
      <c r="H25" s="71"/>
    </row>
    <row r="26" spans="1:8" ht="29.25" thickBot="1">
      <c r="A26" s="338" t="s">
        <v>266</v>
      </c>
      <c r="B26" s="339">
        <v>0</v>
      </c>
      <c r="C26" s="374" t="s">
        <v>273</v>
      </c>
      <c r="D26" s="375">
        <v>0</v>
      </c>
      <c r="E26" s="374" t="s">
        <v>273</v>
      </c>
      <c r="F26" s="375">
        <v>0</v>
      </c>
      <c r="G26" s="374" t="s">
        <v>273</v>
      </c>
      <c r="H26" s="71"/>
    </row>
    <row r="27" spans="1:8" ht="57.75" thickBot="1">
      <c r="A27" s="489" t="s">
        <v>267</v>
      </c>
      <c r="B27" s="334">
        <v>3</v>
      </c>
      <c r="C27" s="376" t="s">
        <v>634</v>
      </c>
      <c r="D27" s="377">
        <v>4</v>
      </c>
      <c r="E27" s="376" t="s">
        <v>596</v>
      </c>
      <c r="F27" s="377">
        <v>1</v>
      </c>
      <c r="G27" s="378" t="s">
        <v>635</v>
      </c>
      <c r="H27" s="71"/>
    </row>
    <row r="28" spans="1:8" s="71" customFormat="1" ht="98.25" customHeight="1">
      <c r="A28" s="490"/>
      <c r="B28" s="354" t="s">
        <v>628</v>
      </c>
      <c r="C28" s="361" t="s">
        <v>662</v>
      </c>
      <c r="D28" s="379" t="s">
        <v>631</v>
      </c>
      <c r="E28" s="361" t="s">
        <v>629</v>
      </c>
      <c r="F28" s="360">
        <v>1</v>
      </c>
      <c r="G28" s="361" t="s">
        <v>663</v>
      </c>
    </row>
    <row r="29" spans="1:8" s="71" customFormat="1">
      <c r="A29" s="490"/>
      <c r="B29" s="355">
        <v>1</v>
      </c>
      <c r="C29" s="364" t="s">
        <v>626</v>
      </c>
      <c r="D29" s="363">
        <v>1</v>
      </c>
      <c r="E29" s="364" t="s">
        <v>626</v>
      </c>
      <c r="F29" s="363"/>
      <c r="G29" s="364"/>
    </row>
    <row r="30" spans="1:8" s="71" customFormat="1">
      <c r="A30" s="490"/>
      <c r="B30" s="355">
        <v>1</v>
      </c>
      <c r="C30" s="357" t="s">
        <v>626</v>
      </c>
      <c r="D30" s="355">
        <v>1</v>
      </c>
      <c r="E30" s="357" t="s">
        <v>626</v>
      </c>
      <c r="F30" s="355"/>
      <c r="G30" s="357"/>
    </row>
    <row r="31" spans="1:8" s="71" customFormat="1">
      <c r="A31" s="491"/>
      <c r="B31" s="355"/>
      <c r="C31" s="357"/>
      <c r="D31" s="355">
        <v>1</v>
      </c>
      <c r="E31" s="357" t="s">
        <v>626</v>
      </c>
      <c r="F31" s="355"/>
      <c r="G31" s="357"/>
    </row>
    <row r="32" spans="1:8" ht="51">
      <c r="A32" s="349" t="s">
        <v>268</v>
      </c>
      <c r="B32" s="350">
        <v>5</v>
      </c>
      <c r="C32" s="351" t="s">
        <v>571</v>
      </c>
      <c r="D32" s="350">
        <f>D21+D25+D26+D27</f>
        <v>8</v>
      </c>
      <c r="E32" s="351" t="s">
        <v>570</v>
      </c>
      <c r="F32" s="350">
        <f>F21+F25+F26+F27</f>
        <v>4</v>
      </c>
      <c r="G32" s="242" t="s">
        <v>654</v>
      </c>
      <c r="H32" s="233" t="s">
        <v>655</v>
      </c>
    </row>
  </sheetData>
  <mergeCells count="14">
    <mergeCell ref="A2:A3"/>
    <mergeCell ref="B2:C2"/>
    <mergeCell ref="D2:E2"/>
    <mergeCell ref="F2:G2"/>
    <mergeCell ref="A10:A11"/>
    <mergeCell ref="B10:C10"/>
    <mergeCell ref="D10:E10"/>
    <mergeCell ref="F10:G10"/>
    <mergeCell ref="A27:A31"/>
    <mergeCell ref="A19:A20"/>
    <mergeCell ref="B19:C19"/>
    <mergeCell ref="D19:E19"/>
    <mergeCell ref="F19:G19"/>
    <mergeCell ref="A21:A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1- Jednostki Zmiana</vt:lpstr>
      <vt:lpstr>2-Budynki Zmiana</vt:lpstr>
      <vt:lpstr>3-Budowle </vt:lpstr>
      <vt:lpstr>4-PD Zmiana</vt:lpstr>
      <vt:lpstr>5-EEI</vt:lpstr>
      <vt:lpstr>6-Pojazdy Zmiana</vt:lpstr>
      <vt:lpstr>7-szkodowość Zmiana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SP w Starachowicach</cp:lastModifiedBy>
  <cp:lastPrinted>2017-11-08T10:13:38Z</cp:lastPrinted>
  <dcterms:created xsi:type="dcterms:W3CDTF">2007-01-30T13:01:46Z</dcterms:created>
  <dcterms:modified xsi:type="dcterms:W3CDTF">2020-11-16T13:42:45Z</dcterms:modified>
</cp:coreProperties>
</file>